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9285" windowHeight="11325" firstSheet="2" activeTab="3"/>
  </bookViews>
  <sheets>
    <sheet name="Annexure-III 1 to 3" sheetId="3" r:id="rId1"/>
    <sheet name="Annexure-IV" sheetId="5" r:id="rId2"/>
    <sheet name="Annexure-XIX (NIMMO)" sheetId="7" r:id="rId3"/>
    <sheet name="2012-13 vs 2013-14" sheetId="8" r:id="rId4"/>
    <sheet name="2013-14 vs 2014-15" sheetId="9" r:id="rId5"/>
    <sheet name="2014-15 vs 2015-16" sheetId="10" r:id="rId6"/>
    <sheet name="2015-16 vs 2016-17" sheetId="11" r:id="rId7"/>
  </sheets>
  <externalReferences>
    <externalReference r:id="rId8"/>
  </externalReferences>
  <definedNames>
    <definedName name="_xlnm.Print_Area" localSheetId="3">'2012-13 vs 2013-14'!$A$1:$D$48</definedName>
    <definedName name="_xlnm.Print_Area" localSheetId="4">'2013-14 vs 2014-15'!$A$2:$D$48</definedName>
    <definedName name="_xlnm.Print_Area" localSheetId="5">'2014-15 vs 2015-16'!$A$1:$F$48</definedName>
    <definedName name="_xlnm.Print_Area" localSheetId="6">'2015-16 vs 2016-17'!$A$1:$K$48</definedName>
    <definedName name="_xlnm.Print_Area" localSheetId="2">'Annexure-XIX (NIMMO)'!$A$1:$O$68</definedName>
    <definedName name="_xlnm.Print_Titles" localSheetId="3">'2012-13 vs 2013-14'!$8:$8</definedName>
    <definedName name="_xlnm.Print_Titles" localSheetId="4">'2013-14 vs 2014-15'!$8:$8</definedName>
    <definedName name="_xlnm.Print_Titles" localSheetId="5">'2014-15 vs 2015-16'!$8:$8</definedName>
    <definedName name="_xlnm.Print_Titles" localSheetId="6">'2015-16 vs 2016-17'!$8:$8</definedName>
  </definedNames>
  <calcPr calcId="125725"/>
</workbook>
</file>

<file path=xl/calcChain.xml><?xml version="1.0" encoding="utf-8"?>
<calcChain xmlns="http://schemas.openxmlformats.org/spreadsheetml/2006/main">
  <c r="J46" i="11"/>
  <c r="I46"/>
  <c r="H46"/>
  <c r="G46"/>
  <c r="F46"/>
  <c r="E46"/>
  <c r="J44"/>
  <c r="J42"/>
  <c r="I38"/>
  <c r="H38"/>
  <c r="G38"/>
  <c r="F38"/>
  <c r="E38"/>
  <c r="D38"/>
  <c r="C38"/>
  <c r="J37"/>
  <c r="J34"/>
  <c r="J33"/>
  <c r="J32"/>
  <c r="D30"/>
  <c r="C30"/>
  <c r="J28"/>
  <c r="I28"/>
  <c r="H28"/>
  <c r="G28"/>
  <c r="F28"/>
  <c r="E28"/>
  <c r="I27"/>
  <c r="H27"/>
  <c r="G27"/>
  <c r="F27"/>
  <c r="E27"/>
  <c r="J26"/>
  <c r="I26"/>
  <c r="H26"/>
  <c r="G26"/>
  <c r="F26"/>
  <c r="E26"/>
  <c r="J25"/>
  <c r="I25"/>
  <c r="H25"/>
  <c r="G25"/>
  <c r="F25"/>
  <c r="E25"/>
  <c r="J24"/>
  <c r="I24"/>
  <c r="H24"/>
  <c r="G24"/>
  <c r="F24"/>
  <c r="E24"/>
  <c r="J23"/>
  <c r="I23"/>
  <c r="H23"/>
  <c r="G23"/>
  <c r="F23"/>
  <c r="E23"/>
  <c r="J22"/>
  <c r="I22"/>
  <c r="I30" s="1"/>
  <c r="H22"/>
  <c r="H30" s="1"/>
  <c r="G22"/>
  <c r="G30" s="1"/>
  <c r="F22"/>
  <c r="F30" s="1"/>
  <c r="E22"/>
  <c r="E30" s="1"/>
  <c r="J19"/>
  <c r="I19"/>
  <c r="H19"/>
  <c r="G19"/>
  <c r="F19"/>
  <c r="E19"/>
  <c r="J18"/>
  <c r="I18"/>
  <c r="H18"/>
  <c r="G18"/>
  <c r="F18"/>
  <c r="E18"/>
  <c r="D16"/>
  <c r="D45" s="1"/>
  <c r="D47" s="1"/>
  <c r="C16"/>
  <c r="C45" s="1"/>
  <c r="C47" s="1"/>
  <c r="J15"/>
  <c r="J14"/>
  <c r="I14"/>
  <c r="H14"/>
  <c r="G14"/>
  <c r="F14"/>
  <c r="E14"/>
  <c r="J11"/>
  <c r="I11"/>
  <c r="H11"/>
  <c r="G11"/>
  <c r="F11"/>
  <c r="E11"/>
  <c r="E46" i="10"/>
  <c r="E44"/>
  <c r="E42"/>
  <c r="D38"/>
  <c r="C38"/>
  <c r="E37"/>
  <c r="E34"/>
  <c r="E33"/>
  <c r="E32"/>
  <c r="D30"/>
  <c r="C30"/>
  <c r="E28"/>
  <c r="E26"/>
  <c r="E25"/>
  <c r="E24"/>
  <c r="E23"/>
  <c r="E22"/>
  <c r="E19"/>
  <c r="E18"/>
  <c r="D16"/>
  <c r="D45" s="1"/>
  <c r="D47" s="1"/>
  <c r="C16"/>
  <c r="C45" s="1"/>
  <c r="C47" s="1"/>
  <c r="E15"/>
  <c r="E14"/>
  <c r="E11"/>
  <c r="D38" i="9"/>
  <c r="C38"/>
  <c r="D30"/>
  <c r="C30"/>
  <c r="D16"/>
  <c r="D45" s="1"/>
  <c r="D47" s="1"/>
  <c r="C16"/>
  <c r="C45" s="1"/>
  <c r="C47" s="1"/>
  <c r="D38" i="8"/>
  <c r="C38"/>
  <c r="D30"/>
  <c r="C30"/>
  <c r="D16"/>
  <c r="D45" s="1"/>
  <c r="D47" s="1"/>
  <c r="C16"/>
  <c r="C45" s="1"/>
  <c r="C47" s="1"/>
  <c r="N52" i="7"/>
  <c r="M53"/>
  <c r="M52" s="1"/>
  <c r="N53"/>
  <c r="O53"/>
  <c r="O52" s="1"/>
  <c r="L53"/>
  <c r="L52"/>
  <c r="P51"/>
  <c r="M51"/>
  <c r="N51"/>
  <c r="O51"/>
  <c r="L51"/>
  <c r="N42"/>
  <c r="O42" s="1"/>
  <c r="F16" i="11" l="1"/>
  <c r="F45"/>
  <c r="F47" s="1"/>
  <c r="F15"/>
  <c r="E15"/>
  <c r="E16" s="1"/>
  <c r="E45" s="1"/>
  <c r="E47" s="1"/>
  <c r="I15"/>
  <c r="I16" s="1"/>
  <c r="I45" s="1"/>
  <c r="I47" s="1"/>
  <c r="H15"/>
  <c r="H16" s="1"/>
  <c r="H45" s="1"/>
  <c r="H47" s="1"/>
  <c r="G15"/>
  <c r="G16" s="1"/>
  <c r="G45" s="1"/>
  <c r="G47" s="1"/>
  <c r="F18" i="5"/>
  <c r="E18"/>
  <c r="D18"/>
  <c r="C18" l="1"/>
  <c r="B18"/>
  <c r="I60" i="3"/>
</calcChain>
</file>

<file path=xl/sharedStrings.xml><?xml version="1.0" encoding="utf-8"?>
<sst xmlns="http://schemas.openxmlformats.org/spreadsheetml/2006/main" count="508" uniqueCount="246">
  <si>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</si>
  <si>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</si>
  <si>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</si>
  <si>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</si>
  <si>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</si>
  <si>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</si>
  <si>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</si>
  <si>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</si>
  <si>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</si>
  <si>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</si>
  <si>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</si>
  <si>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</si>
  <si>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</si>
  <si>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</si>
  <si>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</si>
  <si>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</si>
  <si>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</si>
  <si>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</si>
  <si>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</si>
  <si>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</si>
  <si>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</si>
  <si>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</si>
  <si>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</si>
  <si>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</si>
  <si>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</si>
  <si>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</si>
  <si>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</si>
  <si>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</si>
  <si>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</si>
  <si>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</si>
  <si>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</si>
  <si>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</si>
  <si>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</si>
  <si>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</si>
  <si>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</si>
  <si>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</si>
  <si>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</si>
  <si>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</si>
  <si>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</si>
  <si>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</si>
  <si>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</si>
  <si>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</si>
  <si>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</si>
  <si>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</si>
  <si>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</si>
  <si>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</si>
  <si>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</si>
  <si>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</si>
  <si>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</si>
  <si>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</si>
  <si>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</si>
  <si>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</si>
  <si>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</si>
  <si>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</si>
  <si>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</si>
  <si>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</si>
  <si>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</si>
  <si>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</si>
  <si>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</si>
  <si>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</si>
  <si>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</si>
  <si>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</si>
  <si>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</si>
  <si>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</si>
  <si>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</si>
  <si>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</si>
  <si>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</si>
  <si>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</si>
  <si>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</si>
  <si>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</si>
  <si>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</si>
  <si>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</si>
  <si>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</si>
  <si>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</si>
  <si>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</si>
  <si>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</si>
  <si>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</si>
  <si>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</si>
  <si>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</si>
  <si>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</si>
  <si>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</si>
  <si>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</si>
  <si>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</si>
  <si>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</si>
  <si>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</si>
  <si>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</si>
  <si>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</si>
  <si>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</si>
  <si>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</si>
  <si>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</si>
  <si>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</si>
  <si>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</si>
  <si>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</si>
  <si>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</si>
  <si>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</si>
  <si>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</si>
  <si>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</si>
  <si>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</si>
  <si>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</si>
  <si>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</si>
  <si>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</si>
  <si>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</si>
  <si>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</si>
  <si>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</si>
  <si>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</si>
  <si>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</si>
  <si>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</si>
  <si>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</si>
  <si>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</si>
  <si>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</si>
  <si>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</si>
  <si>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</si>
  <si>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</si>
  <si>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</si>
  <si>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</si>
  <si>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</si>
  <si>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</si>
  <si>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</si>
  <si>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</si>
  <si>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</si>
  <si>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</si>
  <si>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</si>
  <si>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</si>
  <si>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</si>
  <si>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</si>
  <si>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</si>
  <si>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Nimoo BazgoPower Station
Installed Capacity (MW) : 45 MW
Normative Annual Plant Availability Factor (%) approved by Commission : 65%</t>
    </r>
  </si>
  <si>
    <t>Surface</t>
  </si>
  <si>
    <t xml:space="preserve">Static </t>
  </si>
  <si>
    <t>34.8 M</t>
  </si>
  <si>
    <t>NHPC LTD.</t>
  </si>
  <si>
    <t>Nimmo-Bazgo Power Station</t>
  </si>
  <si>
    <t>Metres</t>
  </si>
  <si>
    <t xml:space="preserve">16.92 MW </t>
  </si>
  <si>
    <t xml:space="preserve">15.38 MW </t>
  </si>
  <si>
    <t>-</t>
  </si>
  <si>
    <t>Nimoo Bazgo Power Station</t>
  </si>
  <si>
    <t>3x15 MW</t>
  </si>
  <si>
    <t>Hydro</t>
  </si>
  <si>
    <t>45 MW</t>
  </si>
  <si>
    <t>Not Commissioned</t>
  </si>
  <si>
    <t>38.81 M</t>
  </si>
  <si>
    <t>32.77 M</t>
  </si>
  <si>
    <t>Not Applicable</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</si>
  <si>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</si>
  <si>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</si>
  <si>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</si>
  <si>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</si>
  <si>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</si>
  <si>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</si>
  <si>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</si>
  <si>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</si>
  <si>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</si>
  <si>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</si>
  <si>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</si>
  <si>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</si>
  <si>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</si>
  <si>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</si>
  <si>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</si>
  <si>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</si>
  <si>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</si>
  <si>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</si>
  <si>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</si>
  <si>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</si>
  <si>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</si>
  <si>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</si>
  <si>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</si>
  <si>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</si>
  <si>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</si>
  <si>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Note:</t>
  </si>
  <si>
    <t>2. The capital cost sl no. 23 &amp; equity at sl no. 21 has been considered as closing equity &amp; capital cost respectively as on 31st March of respective year.</t>
  </si>
  <si>
    <t>3. Composite tariff shown at sl no. 27 is exclusive of J&amp;K water usage charges.</t>
  </si>
  <si>
    <t>1. The data at Sl No. 20 to 27 has been filled based on CERC orders dated 22.09.2016 &amp; 13.10.2015</t>
  </si>
  <si>
    <t>Profit/ loss before tax (Rs. Crore)</t>
  </si>
  <si>
    <t>Revenue   realisation   after   tax (Rs. Crore) #</t>
  </si>
  <si>
    <t>4. # NHPC calculate Corporate Tax as a whole after considering all the admissible deductions, exemptions etc. as per Income Tax Act. Therefore unitwise calculation has not been made.</t>
  </si>
  <si>
    <r>
      <rPr>
        <sz val="10"/>
        <rFont val="Arial"/>
        <family val="2"/>
      </rPr>
      <t>Head at Full Reservoir Level
(FRL)</t>
    </r>
  </si>
  <si>
    <r>
      <rPr>
        <sz val="10"/>
        <rFont val="Arial"/>
        <family val="2"/>
      </rPr>
      <t>Head at Minimum Draw down
Level (MDDL)</t>
    </r>
  </si>
  <si>
    <t>DETAILS OF OPERATION AND MAINTENANCE EXPENSES</t>
  </si>
  <si>
    <t>Name of the Company : NHPC LTD</t>
  </si>
  <si>
    <t xml:space="preserve">Name of Power Station: </t>
  </si>
  <si>
    <t>NIMMO BAZGO POWER STATION</t>
  </si>
  <si>
    <t>Sl. No.</t>
  </si>
  <si>
    <t>ITEMS</t>
  </si>
  <si>
    <t xml:space="preserve"> </t>
  </si>
  <si>
    <t>(A)</t>
  </si>
  <si>
    <t>Breakup of O&amp;M Expenses</t>
  </si>
  <si>
    <t xml:space="preserve">Consumption of stores &amp; spares </t>
  </si>
  <si>
    <t>Repair &amp; Maintenance</t>
  </si>
  <si>
    <t>For Dam,Intake,WCS,De-silting chamber</t>
  </si>
  <si>
    <t>For Power House and all other works</t>
  </si>
  <si>
    <t>Sub-Total (Repair and Maintenance)</t>
  </si>
  <si>
    <t xml:space="preserve">Insurance </t>
  </si>
  <si>
    <t>Security  Expenses</t>
  </si>
  <si>
    <t>Administrative Expenses</t>
  </si>
  <si>
    <t xml:space="preserve">Rent  </t>
  </si>
  <si>
    <t xml:space="preserve">Electricity charges  </t>
  </si>
  <si>
    <t xml:space="preserve">Travelling &amp; Conveyance  </t>
  </si>
  <si>
    <t>Telephone, Telex &amp; Postage   (Communication)</t>
  </si>
  <si>
    <t>Advertisement</t>
  </si>
  <si>
    <t>Donation</t>
  </si>
  <si>
    <t xml:space="preserve">Entertainment </t>
  </si>
  <si>
    <t>Sub-total (Administrative expenses)</t>
  </si>
  <si>
    <t>Employee Cost</t>
  </si>
  <si>
    <t>6.1a</t>
  </si>
  <si>
    <t>Salaries,wages &amp; allow. -Project</t>
  </si>
  <si>
    <t xml:space="preserve">Staff welfare expenses </t>
  </si>
  <si>
    <t>Productivity Linked incentive</t>
  </si>
  <si>
    <t>VRS-Ex-gratia</t>
  </si>
  <si>
    <t>Ex-gratia</t>
  </si>
  <si>
    <t>Performance related pay (PRP)</t>
  </si>
  <si>
    <t>Sub-total (Employee Cost)</t>
  </si>
  <si>
    <t>Loss of Store</t>
  </si>
  <si>
    <t xml:space="preserve">Allocation of CO Office expenses </t>
  </si>
  <si>
    <t>Others  (Specify items)</t>
  </si>
  <si>
    <t>Total (1 to 10)</t>
  </si>
  <si>
    <t>Revenue /Recoveries</t>
  </si>
  <si>
    <t>Net Expenses</t>
  </si>
  <si>
    <t>Capital spares consumed not included in A(1) above and not claimed/allowed by commission for capitalisation</t>
  </si>
  <si>
    <t>Name of Power Station: NIMMO BAZGO POWER STATION</t>
  </si>
  <si>
    <t>Variance (%)</t>
  </si>
  <si>
    <t>Reason</t>
  </si>
  <si>
    <t>Since Commission, Power Station is operating in Islanding Mode, fulfilling the entire Power requirement of Leh District, feeding Power to JK PDD as no regional /National transmission grid is available in the Leh-Laddakh Region. Being operating in islanding mode, sub- zero condition continuously since commissioning, any disturbance in the distribution network has direct impact on the Generating Unit along with auxiliaries, which are prone to more wear &amp; tear. Due to this reason, spares/consumables items &amp; various materials were purchased additionally for the O&amp;M of Generating Units &amp; associated auxiliaries in the FY 2015-16 &amp; FY 2016-17.</t>
  </si>
  <si>
    <t>Services of Divers were availed during FY 2015-16. Further, the work of "Various Repair works at Dam top in connecting with the Dam Safety Team observations at NBPS, Leh-Ladakh, J&amp;K" was carried out in FY 2015-16.</t>
  </si>
  <si>
    <t>Spares/consumables of Submersible Pumps &amp; Various materials were procured additionallly for the maintenance of power house  in FY 2015-16.</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</si>
  <si>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</si>
  <si>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(1) The work of Repair of external Drainage system of HCC pre fab structures located on left bank upper bench at NPBS, was executed in FY 2015-16 for security personnel. (2) Further, the work of Construction of Armory room for IRBN security in NHPC Colony at NBPS, Alchi, Leh was carried out in FY 2015-16 for security personnel. (3) Moreover, the work of Providing and Fixing of UV stablized fiber glass reinforced plastic sheet around the verandah of HCC prefab buildings occupied by IRBn security on upper banch left bank at  NBPS, AlchiLeh-Ladakh,J&amp;K. was also done in FY 2015-16 to cater the need of security personnel.</t>
  </si>
  <si>
    <t>During 2015-16, hiring service of construction equipment was availed. Further, hiring of bus service was also availed in FY 2015-16.Moreover, expense on hiring of vehicles is incresed in FY 2015-16 due to increase in rate of POL.</t>
  </si>
  <si>
    <t>Expenses of electricity depends on the consumption of electricity, which is unpredictable &amp; uncontrollable in nature particulary in this power station where temperature varies between -15 degree celcius to -30 degree celcius in extreme cold weather.</t>
  </si>
  <si>
    <t>The expense of travelling &amp; conveyance depends on the frequency of travel of employees, which is unpredictable &amp; uncontrollable in nature. Further the air fare of Leh Region is abnormal during Summer Season.</t>
  </si>
  <si>
    <t>The expense of Advertisement depends on the publication of tenders which further depends on the volume of execution of works.</t>
  </si>
  <si>
    <t xml:space="preserve">Due to increase of COMPANY'S CONTRIBUTION TO SUPERANNUATION /PENSION FUND  (Executive ) and  GRATUITY ACTUARIAL VALUATION EXPENSE  respectively as compared to  Corresponding previous  period </t>
  </si>
  <si>
    <t>Decrease due to increase in  RETIRED EMPLOYEES MEDICAL BENEFIT ACTUARIAL VALUATION PROVISION and Leave travel concession in comparison to 2014-15</t>
  </si>
  <si>
    <t>Increase in consultancy charges &amp; operation expenses of guest house and transit accommodation</t>
  </si>
  <si>
    <t>KIRU</t>
  </si>
  <si>
    <t>RE LEH</t>
  </si>
  <si>
    <t>RE-JAMMU</t>
  </si>
  <si>
    <t>RE-SRINAGAR</t>
  </si>
  <si>
    <t>R-BANIKHET</t>
  </si>
  <si>
    <t>Service of Divers has been availed during AMC of Power House.</t>
  </si>
  <si>
    <t>The work of Ceramic coating on spiral casing,Stay vanes and stay ring of unit 2 at NBPS,Alchi was done additionally in FY 2016-17</t>
  </si>
  <si>
    <t>(A) During FY 2016-17, 20 Nos. Of Bullet Proof Jackets amounting to Rs.1160180 was purchased for safeguard of security personnel (B)Additional Security Expenses to the extent of Rs.3174345 was incurred in FY 2016-17 in comparison to FY 2015-16 due to annual increment of salary of security personnel and due to the fact that in case of JK Police, salary was released for 12 months in FY 2016-17 while same was released for 10 months in FY 2015-16 due to their deployment from June'15 onwards.</t>
  </si>
  <si>
    <t>Expenses on Broadband Services were incurred by C.O. On behalf of project.</t>
  </si>
  <si>
    <t>Mainly expenditure increase under Misc public relation incurred for maintaining good rapport with State officials.</t>
  </si>
  <si>
    <t>Vary due decrease/ increase in nos of Chief Engineers and above.</t>
  </si>
  <si>
    <t>increase in consultancy charges &amp; operation expenses of guest house and transit accommodation</t>
  </si>
</sst>
</file>

<file path=xl/styles.xml><?xml version="1.0" encoding="utf-8"?>
<styleSheet xmlns="http://schemas.openxmlformats.org/spreadsheetml/2006/main">
  <numFmts count="8">
    <numFmt numFmtId="164" formatCode="###0;###0"/>
    <numFmt numFmtId="165" formatCode="###0.0;###0.0"/>
    <numFmt numFmtId="166" formatCode="mmm\-yyyy"/>
    <numFmt numFmtId="167" formatCode="0.000"/>
    <numFmt numFmtId="168" formatCode="0.000%"/>
    <numFmt numFmtId="169" formatCode="_(* #,##0_);_(* \(#,##0\);_(* &quot;-&quot;??_);_(@_)"/>
    <numFmt numFmtId="170" formatCode="_(* #,##0.00_);_(* \(#,##0.00\);_(* &quot;-&quot;??_);_(@_)"/>
    <numFmt numFmtId="171" formatCode="0_);\(0\)"/>
  </numFmts>
  <fonts count="37">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color theme="1"/>
      <name val="Arial"/>
      <family val="2"/>
    </font>
    <font>
      <b/>
      <sz val="10"/>
      <name val="Tahoma"/>
      <family val="2"/>
    </font>
    <font>
      <b/>
      <sz val="11"/>
      <name val="Tahoma"/>
      <family val="2"/>
    </font>
    <font>
      <sz val="10"/>
      <color rgb="FF000000"/>
      <name val="Times New Roman"/>
      <family val="1"/>
    </font>
    <font>
      <sz val="12"/>
      <color rgb="FF000000"/>
      <name val="Times New Roman"/>
      <family val="1"/>
    </font>
    <font>
      <sz val="12"/>
      <color theme="1"/>
      <name val="Arial"/>
      <family val="2"/>
    </font>
    <font>
      <i/>
      <sz val="12"/>
      <name val="Arial"/>
      <family val="2"/>
    </font>
    <font>
      <b/>
      <sz val="35"/>
      <color rgb="FF000000"/>
      <name val="Arial"/>
      <family val="2"/>
    </font>
    <font>
      <sz val="11"/>
      <color rgb="FF000000"/>
      <name val="Arial"/>
      <family val="2"/>
    </font>
    <font>
      <b/>
      <sz val="12"/>
      <name val="Tahoma"/>
      <family val="2"/>
    </font>
    <font>
      <sz val="12"/>
      <name val="Tahoma"/>
      <family val="2"/>
    </font>
    <font>
      <b/>
      <sz val="10"/>
      <color indexed="12"/>
      <name val="Rupee Foradian"/>
      <family val="2"/>
    </font>
    <font>
      <b/>
      <sz val="10"/>
      <color theme="1"/>
      <name val="Arial"/>
      <family val="2"/>
    </font>
    <font>
      <b/>
      <sz val="10"/>
      <color theme="1"/>
      <name val="Rupee Foradian"/>
      <family val="2"/>
    </font>
    <font>
      <sz val="10"/>
      <name val="Arial"/>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0" fontId="25" fillId="0" borderId="0"/>
    <xf numFmtId="0" fontId="2" fillId="0" borderId="0"/>
    <xf numFmtId="0" fontId="2" fillId="0" borderId="0"/>
    <xf numFmtId="0" fontId="36" fillId="0" borderId="0"/>
    <xf numFmtId="170" fontId="2" fillId="0" borderId="0" applyFont="0" applyFill="0" applyBorder="0" applyAlignment="0" applyProtection="0"/>
    <xf numFmtId="0" fontId="1" fillId="0" borderId="0"/>
    <xf numFmtId="0" fontId="1" fillId="0" borderId="0"/>
  </cellStyleXfs>
  <cellXfs count="243">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2" fontId="9" fillId="0" borderId="8"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25" fillId="0" borderId="0" xfId="1" applyFill="1" applyBorder="1" applyAlignment="1">
      <alignment horizontal="left" vertical="top"/>
    </xf>
    <xf numFmtId="0" fontId="25"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25" fillId="2" borderId="8" xfId="0" quotePrefix="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8" xfId="0" applyFont="1" applyFill="1" applyBorder="1" applyAlignment="1">
      <alignment vertical="top" wrapText="1"/>
    </xf>
    <xf numFmtId="0" fontId="7" fillId="0" borderId="8" xfId="0" applyFont="1" applyFill="1" applyBorder="1" applyAlignment="1">
      <alignment horizontal="center" vertical="center" wrapText="1"/>
    </xf>
    <xf numFmtId="0" fontId="2" fillId="2" borderId="8" xfId="0" quotePrefix="1" applyFont="1" applyFill="1" applyBorder="1" applyAlignment="1">
      <alignment horizontal="center" vertical="center" wrapText="1"/>
    </xf>
    <xf numFmtId="0" fontId="2"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7" fillId="2" borderId="8" xfId="0" applyFont="1" applyFill="1" applyBorder="1" applyAlignment="1">
      <alignment vertical="top" wrapText="1"/>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2" xfId="1" applyFont="1" applyFill="1" applyBorder="1" applyAlignment="1">
      <alignment vertical="top" wrapText="1"/>
    </xf>
    <xf numFmtId="0" fontId="3" fillId="0" borderId="11" xfId="1" applyFont="1" applyFill="1" applyBorder="1" applyAlignment="1">
      <alignment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0" fontId="10" fillId="0" borderId="8" xfId="1" applyFont="1" applyFill="1" applyBorder="1" applyAlignment="1">
      <alignment horizontal="center" vertical="top" wrapText="1"/>
    </xf>
    <xf numFmtId="2" fontId="10" fillId="0" borderId="8" xfId="1" applyNumberFormat="1" applyFont="1" applyFill="1" applyBorder="1" applyAlignment="1">
      <alignment horizontal="center" vertical="top" wrapText="1"/>
    </xf>
    <xf numFmtId="164" fontId="21" fillId="2" borderId="1" xfId="1" applyNumberFormat="1" applyFont="1" applyFill="1" applyBorder="1" applyAlignment="1">
      <alignment horizontal="center" vertical="top" wrapText="1"/>
    </xf>
    <xf numFmtId="0" fontId="10" fillId="2" borderId="2" xfId="1" applyFont="1" applyFill="1" applyBorder="1" applyAlignment="1">
      <alignment vertical="top" wrapText="1"/>
    </xf>
    <xf numFmtId="0" fontId="10" fillId="2" borderId="8" xfId="1" applyFont="1" applyFill="1" applyBorder="1" applyAlignment="1">
      <alignment horizontal="center" vertical="center" wrapText="1"/>
    </xf>
    <xf numFmtId="167" fontId="10" fillId="0" borderId="8" xfId="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168" fontId="10" fillId="0" borderId="8" xfId="1" applyNumberFormat="1" applyFont="1" applyFill="1" applyBorder="1" applyAlignment="1">
      <alignment horizontal="center" vertical="top" wrapText="1"/>
    </xf>
    <xf numFmtId="168" fontId="27" fillId="0" borderId="8" xfId="0" applyNumberFormat="1" applyFont="1" applyBorder="1" applyAlignment="1">
      <alignment horizontal="center" vertical="center"/>
    </xf>
    <xf numFmtId="10" fontId="10" fillId="0" borderId="8" xfId="1" applyNumberFormat="1" applyFont="1" applyFill="1" applyBorder="1" applyAlignment="1">
      <alignment horizontal="center" vertical="top" wrapText="1"/>
    </xf>
    <xf numFmtId="0" fontId="28" fillId="0" borderId="0" xfId="1" applyFont="1" applyFill="1" applyBorder="1" applyAlignment="1">
      <alignment horizontal="left" vertical="top"/>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164" fontId="4" fillId="0" borderId="0" xfId="0" applyNumberFormat="1" applyFont="1" applyFill="1" applyBorder="1" applyAlignment="1">
      <alignment horizontal="left" vertical="top"/>
    </xf>
    <xf numFmtId="0" fontId="21" fillId="0" borderId="17" xfId="1" applyFont="1" applyFill="1" applyBorder="1" applyAlignment="1">
      <alignment vertical="center" wrapText="1"/>
    </xf>
    <xf numFmtId="0" fontId="21" fillId="0" borderId="0" xfId="1" applyFont="1" applyFill="1" applyBorder="1" applyAlignment="1">
      <alignment vertical="center" wrapText="1"/>
    </xf>
    <xf numFmtId="0" fontId="21" fillId="0" borderId="19" xfId="1" applyFont="1" applyFill="1" applyBorder="1" applyAlignment="1">
      <alignment vertical="center" wrapText="1"/>
    </xf>
    <xf numFmtId="0" fontId="21" fillId="0" borderId="18" xfId="1" applyFont="1" applyFill="1" applyBorder="1" applyAlignment="1">
      <alignment vertical="center" wrapText="1"/>
    </xf>
    <xf numFmtId="0" fontId="21" fillId="0" borderId="13" xfId="1" applyFont="1" applyFill="1" applyBorder="1" applyAlignment="1">
      <alignment vertical="center" wrapText="1"/>
    </xf>
    <xf numFmtId="0" fontId="21" fillId="0" borderId="20" xfId="1" applyFont="1" applyFill="1" applyBorder="1" applyAlignment="1">
      <alignment vertical="center" wrapText="1"/>
    </xf>
    <xf numFmtId="2" fontId="10" fillId="0" borderId="17" xfId="1" applyNumberFormat="1" applyFont="1" applyFill="1" applyBorder="1" applyAlignment="1">
      <alignment vertical="center" wrapText="1"/>
    </xf>
    <xf numFmtId="2" fontId="10" fillId="0" borderId="0" xfId="1" applyNumberFormat="1" applyFont="1" applyFill="1" applyBorder="1" applyAlignment="1">
      <alignment vertical="center" wrapText="1"/>
    </xf>
    <xf numFmtId="2" fontId="10" fillId="0" borderId="19" xfId="1" applyNumberFormat="1" applyFont="1" applyFill="1" applyBorder="1" applyAlignment="1">
      <alignment vertical="center" wrapText="1"/>
    </xf>
    <xf numFmtId="0" fontId="17" fillId="0" borderId="8" xfId="0" applyFont="1" applyFill="1" applyBorder="1" applyAlignment="1">
      <alignment horizontal="center" vertical="top" wrapText="1"/>
    </xf>
    <xf numFmtId="0" fontId="6" fillId="0" borderId="8" xfId="0" applyFont="1" applyFill="1" applyBorder="1" applyAlignment="1">
      <alignment horizontal="center" vertical="top" wrapText="1"/>
    </xf>
    <xf numFmtId="164" fontId="2" fillId="2" borderId="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2" fontId="23" fillId="0" borderId="8" xfId="0" applyNumberFormat="1" applyFont="1" applyBorder="1" applyAlignment="1">
      <alignment horizontal="center" vertical="center"/>
    </xf>
    <xf numFmtId="2" fontId="24" fillId="0" borderId="8" xfId="0" applyNumberFormat="1" applyFont="1" applyBorder="1" applyAlignment="1">
      <alignment horizontal="center" vertical="center"/>
    </xf>
    <xf numFmtId="2" fontId="4" fillId="0" borderId="8"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7" xfId="1" applyFont="1" applyFill="1" applyBorder="1" applyAlignment="1">
      <alignment vertical="center" wrapText="1"/>
    </xf>
    <xf numFmtId="0" fontId="3" fillId="0" borderId="8" xfId="1" applyFont="1" applyFill="1" applyBorder="1" applyAlignment="1">
      <alignment horizontal="center" vertical="center" wrapText="1"/>
    </xf>
    <xf numFmtId="0" fontId="25" fillId="0" borderId="0" xfId="1" applyFill="1" applyBorder="1" applyAlignment="1">
      <alignment horizontal="left" vertical="center"/>
    </xf>
    <xf numFmtId="0" fontId="18" fillId="2" borderId="8" xfId="0" applyFont="1" applyFill="1" applyBorder="1" applyAlignment="1">
      <alignment horizontal="center" vertical="center" wrapText="1"/>
    </xf>
    <xf numFmtId="0" fontId="30" fillId="0" borderId="8" xfId="0" applyFont="1" applyFill="1" applyBorder="1" applyAlignment="1">
      <alignment horizontal="center" vertical="center"/>
    </xf>
    <xf numFmtId="0" fontId="17" fillId="0" borderId="8" xfId="0" applyFont="1" applyFill="1" applyBorder="1" applyAlignment="1">
      <alignment horizontal="left" vertical="top" wrapText="1"/>
    </xf>
    <xf numFmtId="0" fontId="17" fillId="2" borderId="8" xfId="0" applyFont="1" applyFill="1" applyBorder="1" applyAlignment="1">
      <alignment horizontal="left" vertical="center" wrapText="1"/>
    </xf>
    <xf numFmtId="0" fontId="17" fillId="2" borderId="8" xfId="0" applyFont="1" applyFill="1" applyBorder="1" applyAlignment="1">
      <alignment horizontal="left" vertical="top"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8"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0" fillId="2" borderId="8" xfId="0" applyFill="1" applyBorder="1" applyAlignment="1">
      <alignment horizontal="left" vertical="center" wrapText="1"/>
    </xf>
    <xf numFmtId="0" fontId="17"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0" fillId="0" borderId="8" xfId="0" applyFill="1" applyBorder="1" applyAlignment="1">
      <alignment horizontal="left"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2" borderId="8" xfId="0" applyFont="1" applyFill="1" applyBorder="1" applyAlignment="1">
      <alignment horizontal="center" vertical="center"/>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3" fillId="0" borderId="0" xfId="0" applyFont="1" applyFill="1" applyBorder="1" applyAlignment="1">
      <alignment horizontal="left" vertical="top" wrapText="1"/>
    </xf>
    <xf numFmtId="0" fontId="6" fillId="0" borderId="8"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164" fontId="10" fillId="0" borderId="0" xfId="0" applyNumberFormat="1" applyFont="1" applyFill="1" applyBorder="1" applyAlignment="1">
      <alignment horizontal="left" vertical="top" wrapText="1"/>
    </xf>
    <xf numFmtId="164" fontId="21" fillId="0" borderId="4" xfId="0" applyNumberFormat="1" applyFont="1" applyFill="1" applyBorder="1" applyAlignment="1">
      <alignment horizontal="left" vertical="top" wrapText="1"/>
    </xf>
    <xf numFmtId="0" fontId="21" fillId="0" borderId="8" xfId="1" applyFont="1" applyFill="1" applyBorder="1" applyAlignment="1">
      <alignment horizontal="center" vertical="center"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166" fontId="3" fillId="0" borderId="10" xfId="1" applyNumberFormat="1" applyFont="1" applyFill="1" applyBorder="1" applyAlignment="1">
      <alignment horizontal="center" vertical="top" wrapText="1"/>
    </xf>
    <xf numFmtId="166" fontId="3" fillId="0" borderId="12" xfId="1" applyNumberFormat="1" applyFont="1" applyFill="1" applyBorder="1" applyAlignment="1">
      <alignment horizontal="center" vertical="top" wrapText="1"/>
    </xf>
    <xf numFmtId="166" fontId="3" fillId="0" borderId="11" xfId="1" applyNumberFormat="1" applyFont="1" applyFill="1" applyBorder="1" applyAlignment="1">
      <alignment horizontal="center" vertical="top" wrapText="1"/>
    </xf>
    <xf numFmtId="0" fontId="29" fillId="0" borderId="15"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19" xfId="1" applyFont="1" applyFill="1" applyBorder="1" applyAlignment="1">
      <alignment horizontal="center" vertical="center" wrapText="1"/>
    </xf>
    <xf numFmtId="0" fontId="3" fillId="0" borderId="0" xfId="2" applyFont="1" applyFill="1" applyBorder="1" applyAlignment="1">
      <alignment horizontal="left"/>
    </xf>
    <xf numFmtId="169" fontId="2" fillId="0" borderId="0" xfId="2" applyNumberFormat="1" applyFont="1" applyFill="1" applyBorder="1"/>
    <xf numFmtId="0" fontId="2" fillId="0" borderId="0" xfId="2" applyFont="1" applyFill="1" applyBorder="1"/>
    <xf numFmtId="0" fontId="2" fillId="0" borderId="0" xfId="2" applyFont="1" applyFill="1"/>
    <xf numFmtId="0" fontId="31" fillId="0" borderId="0" xfId="2" applyFont="1" applyFill="1" applyBorder="1" applyAlignment="1">
      <alignment horizontal="left"/>
    </xf>
    <xf numFmtId="169" fontId="31" fillId="0" borderId="0" xfId="2" applyNumberFormat="1" applyFont="1" applyFill="1" applyBorder="1" applyAlignment="1">
      <alignment horizontal="left"/>
    </xf>
    <xf numFmtId="169" fontId="32" fillId="0" borderId="0" xfId="2" applyNumberFormat="1" applyFont="1" applyFill="1" applyAlignment="1">
      <alignment horizontal="left"/>
    </xf>
    <xf numFmtId="0" fontId="32" fillId="0" borderId="0" xfId="2" applyFont="1" applyFill="1" applyAlignment="1">
      <alignment horizontal="left"/>
    </xf>
    <xf numFmtId="0" fontId="31" fillId="0" borderId="0" xfId="2" applyFont="1" applyFill="1" applyBorder="1" applyAlignment="1">
      <alignment horizontal="left" vertical="top"/>
    </xf>
    <xf numFmtId="0" fontId="32" fillId="0" borderId="0" xfId="2" applyFont="1" applyFill="1" applyBorder="1" applyAlignment="1">
      <alignment horizontal="left" vertical="top"/>
    </xf>
    <xf numFmtId="0" fontId="2" fillId="0" borderId="0" xfId="2" applyFont="1" applyFill="1" applyAlignment="1">
      <alignment horizontal="center"/>
    </xf>
    <xf numFmtId="169" fontId="32" fillId="0" borderId="0" xfId="2" applyNumberFormat="1" applyFont="1" applyFill="1" applyBorder="1" applyAlignment="1">
      <alignment horizontal="left" vertical="top"/>
    </xf>
    <xf numFmtId="169" fontId="2" fillId="0" borderId="0" xfId="2" applyNumberFormat="1" applyFont="1" applyFill="1"/>
    <xf numFmtId="0" fontId="6" fillId="0" borderId="8" xfId="2" applyFont="1" applyFill="1" applyBorder="1" applyAlignment="1">
      <alignment horizontal="center" vertical="center" wrapText="1"/>
    </xf>
    <xf numFmtId="169" fontId="33" fillId="0" borderId="8" xfId="3" applyNumberFormat="1" applyFont="1" applyFill="1" applyBorder="1" applyAlignment="1" applyProtection="1">
      <alignment horizontal="center" vertical="center" wrapText="1"/>
      <protection locked="0"/>
    </xf>
    <xf numFmtId="1" fontId="33" fillId="0" borderId="8" xfId="3" applyNumberFormat="1" applyFont="1" applyFill="1" applyBorder="1" applyAlignment="1" applyProtection="1">
      <alignment horizontal="center" vertical="center" wrapText="1"/>
      <protection locked="0"/>
    </xf>
    <xf numFmtId="0" fontId="2" fillId="0" borderId="0" xfId="2" applyFont="1" applyFill="1" applyAlignment="1">
      <alignment vertical="center" wrapText="1"/>
    </xf>
    <xf numFmtId="0" fontId="6" fillId="0" borderId="8" xfId="2" applyFont="1" applyFill="1" applyBorder="1" applyAlignment="1">
      <alignment horizontal="center"/>
    </xf>
    <xf numFmtId="169" fontId="6" fillId="0" borderId="8" xfId="2" applyNumberFormat="1" applyFont="1" applyFill="1" applyBorder="1" applyAlignment="1">
      <alignment horizontal="center"/>
    </xf>
    <xf numFmtId="0" fontId="6" fillId="0" borderId="8" xfId="2" applyFont="1" applyFill="1" applyBorder="1"/>
    <xf numFmtId="169" fontId="2" fillId="0" borderId="8" xfId="2" applyNumberFormat="1" applyFont="1" applyFill="1" applyBorder="1"/>
    <xf numFmtId="0" fontId="2" fillId="0" borderId="8" xfId="2" applyFont="1" applyFill="1" applyBorder="1"/>
    <xf numFmtId="169" fontId="6" fillId="0" borderId="8" xfId="2" applyNumberFormat="1" applyFont="1" applyFill="1" applyBorder="1"/>
    <xf numFmtId="0" fontId="2" fillId="0" borderId="8" xfId="2" applyFont="1" applyFill="1" applyBorder="1" applyAlignment="1">
      <alignment horizontal="center"/>
    </xf>
    <xf numFmtId="0" fontId="6" fillId="0" borderId="0" xfId="2" applyFont="1" applyFill="1"/>
    <xf numFmtId="0" fontId="2" fillId="0" borderId="8" xfId="2" applyFont="1" applyFill="1" applyBorder="1" applyAlignment="1">
      <alignment horizontal="center" vertical="center"/>
    </xf>
    <xf numFmtId="0" fontId="2" fillId="0" borderId="8" xfId="2" applyFont="1" applyFill="1" applyBorder="1" applyAlignment="1">
      <alignment vertical="top" wrapText="1"/>
    </xf>
    <xf numFmtId="0" fontId="2" fillId="0" borderId="8" xfId="2" applyFont="1" applyFill="1" applyBorder="1" applyAlignment="1">
      <alignment wrapText="1"/>
    </xf>
    <xf numFmtId="0" fontId="2" fillId="0" borderId="0" xfId="2" applyFont="1" applyFill="1" applyAlignment="1">
      <alignment horizontal="center" vertical="center" wrapText="1"/>
    </xf>
    <xf numFmtId="169" fontId="2" fillId="0" borderId="0" xfId="2" applyNumberFormat="1" applyFont="1" applyFill="1" applyAlignment="1">
      <alignment vertical="center" wrapText="1"/>
    </xf>
    <xf numFmtId="0" fontId="3" fillId="0" borderId="0" xfId="2" applyFont="1" applyFill="1" applyBorder="1" applyAlignment="1">
      <alignment horizontal="center" vertical="center" wrapText="1"/>
    </xf>
    <xf numFmtId="0" fontId="31" fillId="0" borderId="0" xfId="2" applyFont="1" applyFill="1" applyBorder="1" applyAlignment="1">
      <alignment horizontal="left" vertical="center" wrapText="1"/>
    </xf>
    <xf numFmtId="0" fontId="31" fillId="0" borderId="0" xfId="2" applyFont="1" applyFill="1" applyBorder="1" applyAlignment="1">
      <alignment horizontal="left" vertical="center" wrapText="1"/>
    </xf>
    <xf numFmtId="169" fontId="32" fillId="0" borderId="0" xfId="2" applyNumberFormat="1" applyFont="1" applyFill="1" applyAlignment="1">
      <alignment horizontal="left" vertical="center" wrapText="1"/>
    </xf>
    <xf numFmtId="0" fontId="32" fillId="0" borderId="0" xfId="2" applyFont="1" applyFill="1" applyAlignment="1">
      <alignment horizontal="left" vertical="center" wrapText="1"/>
    </xf>
    <xf numFmtId="0" fontId="2" fillId="0" borderId="0" xfId="2" applyFont="1" applyFill="1" applyAlignment="1">
      <alignment horizontal="left" vertical="center" wrapText="1"/>
    </xf>
    <xf numFmtId="169" fontId="32" fillId="0" borderId="0" xfId="2" applyNumberFormat="1" applyFont="1" applyFill="1" applyBorder="1" applyAlignment="1">
      <alignment horizontal="left" vertical="center" wrapText="1"/>
    </xf>
    <xf numFmtId="0" fontId="32" fillId="0" borderId="0" xfId="2" applyFont="1" applyFill="1" applyBorder="1" applyAlignment="1">
      <alignment horizontal="left" vertical="center" wrapText="1"/>
    </xf>
    <xf numFmtId="0" fontId="34" fillId="0" borderId="8" xfId="2" applyFont="1" applyFill="1" applyBorder="1" applyAlignment="1">
      <alignment horizontal="center" vertical="center" wrapText="1"/>
    </xf>
    <xf numFmtId="1" fontId="35" fillId="0" borderId="8" xfId="3" applyNumberFormat="1" applyFont="1" applyFill="1" applyBorder="1" applyAlignment="1" applyProtection="1">
      <alignment horizontal="center" vertical="center" wrapText="1"/>
      <protection locked="0"/>
    </xf>
    <xf numFmtId="0" fontId="2" fillId="0" borderId="8" xfId="2" applyFont="1" applyFill="1" applyBorder="1" applyAlignment="1">
      <alignment vertical="center" wrapText="1"/>
    </xf>
    <xf numFmtId="0" fontId="6" fillId="0" borderId="8" xfId="2" applyFont="1" applyFill="1" applyBorder="1" applyAlignment="1">
      <alignment vertical="center" wrapText="1"/>
    </xf>
    <xf numFmtId="0" fontId="6" fillId="0" borderId="8" xfId="2" applyFont="1" applyFill="1" applyBorder="1" applyAlignment="1">
      <alignment horizontal="left" vertical="center" wrapText="1"/>
    </xf>
    <xf numFmtId="169" fontId="2" fillId="0" borderId="8" xfId="2" applyNumberFormat="1" applyFont="1" applyFill="1" applyBorder="1" applyAlignment="1">
      <alignment horizontal="left" vertical="center" wrapText="1"/>
    </xf>
    <xf numFmtId="170" fontId="2" fillId="0" borderId="8" xfId="2" applyNumberFormat="1" applyFont="1" applyFill="1" applyBorder="1" applyAlignment="1">
      <alignment horizontal="left" vertical="center" wrapText="1"/>
    </xf>
    <xf numFmtId="169" fontId="2" fillId="0" borderId="8" xfId="2" applyNumberFormat="1" applyFont="1" applyFill="1" applyBorder="1" applyAlignment="1">
      <alignment vertical="center" wrapText="1"/>
    </xf>
    <xf numFmtId="169" fontId="6" fillId="0" borderId="8" xfId="2" applyNumberFormat="1" applyFont="1" applyFill="1" applyBorder="1" applyAlignment="1">
      <alignment horizontal="left" vertical="center" wrapText="1"/>
    </xf>
    <xf numFmtId="169" fontId="6" fillId="0" borderId="8" xfId="2" applyNumberFormat="1" applyFont="1" applyFill="1" applyBorder="1" applyAlignment="1">
      <alignment vertical="center" wrapText="1"/>
    </xf>
    <xf numFmtId="0" fontId="2" fillId="0" borderId="8" xfId="4" applyFont="1" applyFill="1" applyBorder="1" applyAlignment="1">
      <alignment vertical="center" wrapText="1"/>
    </xf>
    <xf numFmtId="0" fontId="2" fillId="0" borderId="8" xfId="2" applyFont="1" applyFill="1" applyBorder="1" applyAlignment="1">
      <alignment horizontal="center" vertical="center" wrapText="1"/>
    </xf>
    <xf numFmtId="0" fontId="2" fillId="0" borderId="8" xfId="2" applyFont="1" applyFill="1" applyBorder="1" applyAlignment="1">
      <alignment horizontal="left" vertical="center" wrapText="1"/>
    </xf>
    <xf numFmtId="0" fontId="9" fillId="0" borderId="8" xfId="4" applyFont="1" applyFill="1" applyBorder="1" applyAlignment="1">
      <alignment horizontal="justify" vertical="center" wrapText="1"/>
    </xf>
    <xf numFmtId="0" fontId="6" fillId="0" borderId="0" xfId="2" applyFont="1" applyFill="1" applyAlignment="1">
      <alignment vertical="center" wrapText="1"/>
    </xf>
    <xf numFmtId="171" fontId="35" fillId="0" borderId="11" xfId="3" applyNumberFormat="1" applyFont="1" applyFill="1" applyBorder="1" applyAlignment="1" applyProtection="1">
      <alignment horizontal="center" vertical="center" wrapText="1"/>
      <protection locked="0"/>
    </xf>
    <xf numFmtId="171" fontId="35" fillId="0" borderId="8" xfId="3" applyNumberFormat="1" applyFont="1" applyFill="1" applyBorder="1" applyAlignment="1" applyProtection="1">
      <alignment horizontal="center" vertical="center" wrapText="1"/>
      <protection locked="0"/>
    </xf>
    <xf numFmtId="1" fontId="35" fillId="0" borderId="10" xfId="3" applyNumberFormat="1" applyFont="1" applyFill="1" applyBorder="1" applyAlignment="1" applyProtection="1">
      <alignment horizontal="center" vertical="center" wrapText="1"/>
      <protection locked="0"/>
    </xf>
    <xf numFmtId="169" fontId="2" fillId="0" borderId="0" xfId="2" applyNumberFormat="1" applyFont="1" applyFill="1" applyBorder="1" applyAlignment="1">
      <alignment vertical="center" wrapText="1"/>
    </xf>
    <xf numFmtId="169" fontId="2" fillId="0" borderId="12" xfId="2" applyNumberFormat="1" applyFont="1" applyFill="1" applyBorder="1" applyAlignment="1">
      <alignment horizontal="right" vertical="center" wrapText="1"/>
    </xf>
    <xf numFmtId="169" fontId="2" fillId="0" borderId="10" xfId="2" applyNumberFormat="1" applyFont="1" applyFill="1" applyBorder="1" applyAlignment="1">
      <alignment horizontal="right" vertical="center" wrapText="1"/>
    </xf>
    <xf numFmtId="169" fontId="6" fillId="0" borderId="12" xfId="2" applyNumberFormat="1" applyFont="1" applyFill="1" applyBorder="1" applyAlignment="1">
      <alignment horizontal="right" vertical="center" wrapText="1"/>
    </xf>
    <xf numFmtId="169" fontId="6" fillId="0" borderId="10" xfId="2" applyNumberFormat="1" applyFont="1" applyFill="1" applyBorder="1" applyAlignment="1">
      <alignment horizontal="right" vertical="center" wrapText="1"/>
    </xf>
    <xf numFmtId="169" fontId="6" fillId="0" borderId="0" xfId="2" applyNumberFormat="1" applyFont="1" applyFill="1" applyBorder="1" applyAlignment="1">
      <alignment vertical="center" wrapText="1"/>
    </xf>
    <xf numFmtId="169" fontId="6" fillId="0" borderId="12" xfId="2" applyNumberFormat="1" applyFont="1" applyFill="1" applyBorder="1" applyAlignment="1">
      <alignment vertical="center" wrapText="1"/>
    </xf>
    <xf numFmtId="169" fontId="6" fillId="0" borderId="10" xfId="2" applyNumberFormat="1" applyFont="1" applyFill="1" applyBorder="1" applyAlignment="1">
      <alignment vertical="center" wrapText="1"/>
    </xf>
    <xf numFmtId="169" fontId="2" fillId="0" borderId="12" xfId="2" applyNumberFormat="1" applyFont="1" applyFill="1" applyBorder="1" applyAlignment="1">
      <alignment vertical="center" wrapText="1"/>
    </xf>
    <xf numFmtId="169" fontId="2" fillId="0" borderId="10" xfId="2" applyNumberFormat="1" applyFont="1" applyFill="1" applyBorder="1" applyAlignment="1">
      <alignment vertical="center" wrapText="1"/>
    </xf>
    <xf numFmtId="0" fontId="6" fillId="0" borderId="12" xfId="2" applyFont="1" applyFill="1" applyBorder="1" applyAlignment="1">
      <alignment vertical="center" wrapText="1"/>
    </xf>
    <xf numFmtId="0" fontId="6" fillId="0" borderId="10" xfId="2" applyFont="1" applyFill="1" applyBorder="1" applyAlignment="1">
      <alignment vertical="center" wrapText="1"/>
    </xf>
  </cellXfs>
  <cellStyles count="8">
    <cellStyle name="Comma 2" xfId="5"/>
    <cellStyle name="Normal" xfId="0" builtinId="0"/>
    <cellStyle name="Normal 2" xfId="1"/>
    <cellStyle name="Normal 2 2" xfId="6"/>
    <cellStyle name="Normal 2 3" xfId="7"/>
    <cellStyle name="Normal 3" xfId="2"/>
    <cellStyle name="Normal 4" xfId="4"/>
    <cellStyle name="Normal_Linkage BS Dec0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jali/Downloads/BS%20March%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pivot"/>
      <sheetName val="CAG Entries"/>
      <sheetName val="Closing Entries"/>
      <sheetName val="Pivot"/>
      <sheetName val="Pivot_Copied"/>
      <sheetName val="Trial(Orig)"/>
      <sheetName val="Trial_balance"/>
      <sheetName val="BS_Project"/>
      <sheetName val="BS_Adj"/>
      <sheetName val="BS_Final"/>
      <sheetName val="BS_Round"/>
      <sheetName val="Notes 13 &amp; 16-Investment"/>
      <sheetName val="BS_Project (Contra)"/>
      <sheetName val="Trial_Adj"/>
      <sheetName val="Trial_Final"/>
      <sheetName val="Annexure_Final"/>
      <sheetName val="Annexure to note 12"/>
      <sheetName val="Project closed during 12-13"/>
      <sheetName val="Email format"/>
      <sheetName val="Non-operational"/>
      <sheetName val="Annexure_Project"/>
      <sheetName val="Trial PL"/>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13">
          <cell r="P1513">
            <v>351116708</v>
          </cell>
          <cell r="Z1513">
            <v>3577683</v>
          </cell>
          <cell r="AA1513">
            <v>2209605</v>
          </cell>
          <cell r="AB1513">
            <v>2583735</v>
          </cell>
          <cell r="AC1513">
            <v>1443605</v>
          </cell>
          <cell r="AD1513">
            <v>24015375</v>
          </cell>
        </row>
        <row r="1537">
          <cell r="Z1537">
            <v>346928</v>
          </cell>
          <cell r="AA1537">
            <v>272741</v>
          </cell>
          <cell r="AB1537">
            <v>618494</v>
          </cell>
          <cell r="AC1537">
            <v>143234</v>
          </cell>
          <cell r="AD1537">
            <v>2771589</v>
          </cell>
        </row>
        <row r="1578">
          <cell r="Z1578">
            <v>0</v>
          </cell>
          <cell r="AA1578">
            <v>0</v>
          </cell>
          <cell r="AB1578">
            <v>0</v>
          </cell>
          <cell r="AC1578">
            <v>0</v>
          </cell>
          <cell r="AD1578">
            <v>0</v>
          </cell>
        </row>
        <row r="1621">
          <cell r="Z1621">
            <v>0</v>
          </cell>
          <cell r="AA1621">
            <v>0</v>
          </cell>
          <cell r="AB1621">
            <v>0</v>
          </cell>
          <cell r="AC1621">
            <v>0</v>
          </cell>
          <cell r="AD1621">
            <v>0</v>
          </cell>
        </row>
        <row r="1622">
          <cell r="Z1622">
            <v>0</v>
          </cell>
          <cell r="AA1622">
            <v>0</v>
          </cell>
          <cell r="AB1622">
            <v>0</v>
          </cell>
          <cell r="AC1622">
            <v>0</v>
          </cell>
          <cell r="AD1622">
            <v>0</v>
          </cell>
        </row>
        <row r="1623">
          <cell r="Z1623">
            <v>0</v>
          </cell>
          <cell r="AA1623">
            <v>0</v>
          </cell>
          <cell r="AB1623">
            <v>0</v>
          </cell>
          <cell r="AC1623">
            <v>0</v>
          </cell>
          <cell r="AD1623">
            <v>0</v>
          </cell>
        </row>
        <row r="1624">
          <cell r="Z1624">
            <v>0</v>
          </cell>
          <cell r="AA1624">
            <v>0</v>
          </cell>
          <cell r="AB1624">
            <v>0</v>
          </cell>
          <cell r="AC1624">
            <v>0</v>
          </cell>
          <cell r="AD1624">
            <v>0</v>
          </cell>
        </row>
        <row r="1625">
          <cell r="Z1625">
            <v>0</v>
          </cell>
          <cell r="AA1625">
            <v>0</v>
          </cell>
          <cell r="AB1625">
            <v>0</v>
          </cell>
          <cell r="AC1625">
            <v>0</v>
          </cell>
          <cell r="AD1625">
            <v>0</v>
          </cell>
        </row>
        <row r="1626">
          <cell r="Z1626">
            <v>0</v>
          </cell>
          <cell r="AA1626">
            <v>0</v>
          </cell>
          <cell r="AB1626">
            <v>0</v>
          </cell>
          <cell r="AC1626">
            <v>0</v>
          </cell>
          <cell r="AD1626">
            <v>0</v>
          </cell>
        </row>
        <row r="1627">
          <cell r="Z1627">
            <v>0</v>
          </cell>
          <cell r="AA1627">
            <v>0</v>
          </cell>
          <cell r="AB1627">
            <v>0</v>
          </cell>
          <cell r="AC1627">
            <v>0</v>
          </cell>
          <cell r="AD1627">
            <v>0</v>
          </cell>
        </row>
        <row r="1628">
          <cell r="Z1628">
            <v>0</v>
          </cell>
          <cell r="AA1628">
            <v>0</v>
          </cell>
          <cell r="AB1628">
            <v>0</v>
          </cell>
          <cell r="AC1628">
            <v>0</v>
          </cell>
          <cell r="AD1628">
            <v>0</v>
          </cell>
        </row>
        <row r="1629">
          <cell r="Z1629">
            <v>0</v>
          </cell>
          <cell r="AA1629">
            <v>0</v>
          </cell>
          <cell r="AB1629">
            <v>0</v>
          </cell>
          <cell r="AC1629">
            <v>0</v>
          </cell>
          <cell r="AD1629">
            <v>0</v>
          </cell>
        </row>
        <row r="1630">
          <cell r="Z1630">
            <v>0</v>
          </cell>
          <cell r="AA1630">
            <v>0</v>
          </cell>
          <cell r="AB1630">
            <v>0</v>
          </cell>
          <cell r="AC1630">
            <v>0</v>
          </cell>
          <cell r="AD1630">
            <v>0</v>
          </cell>
        </row>
        <row r="1647">
          <cell r="Z1647">
            <v>0</v>
          </cell>
          <cell r="AA1647">
            <v>0</v>
          </cell>
          <cell r="AB1647">
            <v>0</v>
          </cell>
          <cell r="AC1647">
            <v>0</v>
          </cell>
          <cell r="AD1647">
            <v>0</v>
          </cell>
        </row>
        <row r="1648">
          <cell r="Z1648">
            <v>0</v>
          </cell>
          <cell r="AA1648">
            <v>0</v>
          </cell>
          <cell r="AB1648">
            <v>0</v>
          </cell>
          <cell r="AC1648">
            <v>0</v>
          </cell>
          <cell r="AD1648">
            <v>0</v>
          </cell>
        </row>
        <row r="1649">
          <cell r="Z1649">
            <v>0</v>
          </cell>
          <cell r="AA1649">
            <v>0</v>
          </cell>
          <cell r="AB1649">
            <v>0</v>
          </cell>
          <cell r="AC1649">
            <v>0</v>
          </cell>
          <cell r="AD1649">
            <v>0</v>
          </cell>
        </row>
        <row r="1650">
          <cell r="Z1650">
            <v>0</v>
          </cell>
          <cell r="AA1650">
            <v>0</v>
          </cell>
          <cell r="AB1650">
            <v>0</v>
          </cell>
          <cell r="AC1650">
            <v>0</v>
          </cell>
          <cell r="AD1650">
            <v>0</v>
          </cell>
        </row>
        <row r="1651">
          <cell r="Z1651">
            <v>0</v>
          </cell>
          <cell r="AA1651">
            <v>0</v>
          </cell>
          <cell r="AB1651">
            <v>0</v>
          </cell>
          <cell r="AC1651">
            <v>0</v>
          </cell>
          <cell r="AD1651">
            <v>0</v>
          </cell>
        </row>
        <row r="1652">
          <cell r="Z1652">
            <v>0</v>
          </cell>
          <cell r="AA1652">
            <v>0</v>
          </cell>
          <cell r="AB1652">
            <v>0</v>
          </cell>
          <cell r="AC1652">
            <v>0</v>
          </cell>
          <cell r="AD1652">
            <v>0</v>
          </cell>
        </row>
        <row r="1665">
          <cell r="Z1665">
            <v>1900039</v>
          </cell>
          <cell r="AA1665">
            <v>9517112</v>
          </cell>
          <cell r="AB1665">
            <v>1474431</v>
          </cell>
          <cell r="AC1665">
            <v>4466049</v>
          </cell>
          <cell r="AD1665">
            <v>4691499</v>
          </cell>
        </row>
        <row r="1700">
          <cell r="Z1700">
            <v>0</v>
          </cell>
          <cell r="AA1700">
            <v>0</v>
          </cell>
          <cell r="AB1700">
            <v>568535</v>
          </cell>
          <cell r="AC1700">
            <v>0</v>
          </cell>
          <cell r="AD1700">
            <v>3524048</v>
          </cell>
        </row>
        <row r="1708">
          <cell r="Z1708">
            <v>315512</v>
          </cell>
          <cell r="AA1708">
            <v>217491</v>
          </cell>
          <cell r="AB1708">
            <v>110685</v>
          </cell>
          <cell r="AC1708">
            <v>233237</v>
          </cell>
          <cell r="AD1708">
            <v>7759646</v>
          </cell>
        </row>
        <row r="1723">
          <cell r="Z1723">
            <v>315562</v>
          </cell>
          <cell r="AA1723">
            <v>2032938</v>
          </cell>
          <cell r="AB1723">
            <v>330579</v>
          </cell>
          <cell r="AC1723">
            <v>301909</v>
          </cell>
          <cell r="AD1723">
            <v>3355360</v>
          </cell>
        </row>
        <row r="1738">
          <cell r="Z1738">
            <v>32425</v>
          </cell>
          <cell r="AA1738">
            <v>1071139</v>
          </cell>
          <cell r="AB1738">
            <v>139098</v>
          </cell>
          <cell r="AC1738">
            <v>130478</v>
          </cell>
          <cell r="AD1738">
            <v>1507316</v>
          </cell>
        </row>
        <row r="1756">
          <cell r="Z1756">
            <v>0</v>
          </cell>
          <cell r="AA1756">
            <v>29472</v>
          </cell>
          <cell r="AB1756">
            <v>32061</v>
          </cell>
          <cell r="AC1756">
            <v>47008</v>
          </cell>
          <cell r="AD1756">
            <v>1038211</v>
          </cell>
        </row>
        <row r="1762">
          <cell r="Z1762">
            <v>7000</v>
          </cell>
          <cell r="AA1762">
            <v>92164</v>
          </cell>
          <cell r="AB1762">
            <v>1132</v>
          </cell>
          <cell r="AC1762">
            <v>7359</v>
          </cell>
          <cell r="AD1762">
            <v>132274</v>
          </cell>
        </row>
        <row r="1766">
          <cell r="Z1766">
            <v>0</v>
          </cell>
          <cell r="AA1766">
            <v>0</v>
          </cell>
          <cell r="AB1766">
            <v>0</v>
          </cell>
          <cell r="AC1766">
            <v>0</v>
          </cell>
          <cell r="AD1766">
            <v>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L19" sqref="L19"/>
    </sheetView>
  </sheetViews>
  <sheetFormatPr defaultRowHeight="12.75"/>
  <cols>
    <col min="1" max="1" width="2.33203125" customWidth="1"/>
    <col min="2" max="2" width="6.5" style="18" customWidth="1"/>
    <col min="3" max="3" width="5.6640625" customWidth="1"/>
    <col min="4" max="4" width="25" customWidth="1"/>
    <col min="5" max="5" width="13.83203125" style="3" customWidth="1"/>
    <col min="6" max="10" width="13.83203125" customWidth="1"/>
  </cols>
  <sheetData>
    <row r="1" spans="2:10">
      <c r="I1" s="2" t="s">
        <v>24</v>
      </c>
    </row>
    <row r="2" spans="2:10">
      <c r="I2" s="17" t="s">
        <v>76</v>
      </c>
    </row>
    <row r="3" spans="2:10" ht="39" customHeight="1">
      <c r="B3" s="109" t="s">
        <v>64</v>
      </c>
      <c r="C3" s="109"/>
      <c r="D3" s="109"/>
      <c r="E3" s="109"/>
      <c r="F3" s="109"/>
      <c r="G3" s="109"/>
      <c r="H3" s="109"/>
      <c r="I3" s="109"/>
      <c r="J3" s="109"/>
    </row>
    <row r="4" spans="2:10" ht="8.25" customHeight="1">
      <c r="B4" s="110"/>
      <c r="C4" s="110"/>
      <c r="D4" s="110"/>
      <c r="E4" s="110"/>
      <c r="F4" s="110"/>
      <c r="G4" s="110"/>
      <c r="H4" s="110"/>
      <c r="I4" s="110"/>
      <c r="J4" s="111"/>
    </row>
    <row r="5" spans="2:10" ht="25.5" customHeight="1">
      <c r="B5" s="11"/>
      <c r="C5" s="112" t="s">
        <v>71</v>
      </c>
      <c r="D5" s="113"/>
      <c r="E5" s="14" t="s">
        <v>72</v>
      </c>
      <c r="F5" s="14" t="s">
        <v>73</v>
      </c>
      <c r="G5" s="14" t="s">
        <v>60</v>
      </c>
      <c r="H5" s="14" t="s">
        <v>74</v>
      </c>
      <c r="I5" s="14" t="s">
        <v>61</v>
      </c>
      <c r="J5" s="15" t="s">
        <v>62</v>
      </c>
    </row>
    <row r="6" spans="2:10" ht="20.100000000000001" customHeight="1">
      <c r="B6" s="12">
        <v>1</v>
      </c>
      <c r="C6" s="106" t="s">
        <v>0</v>
      </c>
      <c r="D6" s="106"/>
      <c r="E6" s="4"/>
      <c r="F6" s="114" t="s">
        <v>130</v>
      </c>
      <c r="G6" s="115"/>
      <c r="H6" s="115"/>
      <c r="I6" s="115"/>
      <c r="J6" s="116"/>
    </row>
    <row r="7" spans="2:10" ht="20.100000000000001" customHeight="1">
      <c r="B7" s="12">
        <v>2</v>
      </c>
      <c r="C7" s="106" t="s">
        <v>8</v>
      </c>
      <c r="D7" s="106"/>
      <c r="E7" s="4"/>
      <c r="F7" s="114" t="s">
        <v>131</v>
      </c>
      <c r="G7" s="115"/>
      <c r="H7" s="115"/>
      <c r="I7" s="115"/>
      <c r="J7" s="116"/>
    </row>
    <row r="8" spans="2:10" ht="27" customHeight="1">
      <c r="B8" s="12">
        <v>3</v>
      </c>
      <c r="C8" s="106" t="s">
        <v>10</v>
      </c>
      <c r="D8" s="106"/>
      <c r="E8" s="8" t="s">
        <v>11</v>
      </c>
      <c r="F8" s="117">
        <v>45</v>
      </c>
      <c r="G8" s="118"/>
      <c r="H8" s="118"/>
      <c r="I8" s="118"/>
      <c r="J8" s="119"/>
    </row>
    <row r="9" spans="2:10" ht="44.25" customHeight="1">
      <c r="B9" s="12">
        <v>4</v>
      </c>
      <c r="C9" s="106" t="s">
        <v>12</v>
      </c>
      <c r="D9" s="106"/>
      <c r="E9" s="4" t="s">
        <v>13</v>
      </c>
      <c r="F9" s="114" t="s">
        <v>127</v>
      </c>
      <c r="G9" s="115"/>
      <c r="H9" s="115"/>
      <c r="I9" s="115"/>
      <c r="J9" s="116"/>
    </row>
    <row r="10" spans="2:10" ht="20.100000000000001" customHeight="1">
      <c r="B10" s="12">
        <v>5</v>
      </c>
      <c r="C10" s="106" t="s">
        <v>14</v>
      </c>
      <c r="D10" s="106"/>
      <c r="E10" s="4"/>
      <c r="F10" s="114" t="s">
        <v>128</v>
      </c>
      <c r="G10" s="115"/>
      <c r="H10" s="115"/>
      <c r="I10" s="115"/>
      <c r="J10" s="116"/>
    </row>
    <row r="11" spans="2:10" ht="28.5" customHeight="1">
      <c r="B11" s="38">
        <v>6</v>
      </c>
      <c r="C11" s="107" t="s">
        <v>15</v>
      </c>
      <c r="D11" s="107"/>
      <c r="E11" s="39" t="s">
        <v>65</v>
      </c>
      <c r="F11" s="120">
        <v>9.1999999999999993</v>
      </c>
      <c r="G11" s="121"/>
      <c r="H11" s="121"/>
      <c r="I11" s="121"/>
      <c r="J11" s="122"/>
    </row>
    <row r="12" spans="2:10" ht="20.100000000000001" customHeight="1">
      <c r="B12" s="12">
        <v>7</v>
      </c>
      <c r="C12" s="106" t="s">
        <v>16</v>
      </c>
      <c r="D12" s="106"/>
      <c r="E12" s="8" t="s">
        <v>17</v>
      </c>
      <c r="F12" s="24" t="s">
        <v>129</v>
      </c>
      <c r="G12" s="24" t="s">
        <v>129</v>
      </c>
      <c r="H12" s="24" t="s">
        <v>129</v>
      </c>
      <c r="I12" s="24" t="s">
        <v>129</v>
      </c>
      <c r="J12" s="24" t="s">
        <v>129</v>
      </c>
    </row>
    <row r="13" spans="2:10" ht="30" customHeight="1">
      <c r="B13" s="95">
        <v>8</v>
      </c>
      <c r="C13" s="108" t="s">
        <v>176</v>
      </c>
      <c r="D13" s="108"/>
      <c r="E13" s="56" t="s">
        <v>132</v>
      </c>
      <c r="F13" s="24" t="s">
        <v>141</v>
      </c>
      <c r="G13" s="24" t="s">
        <v>141</v>
      </c>
      <c r="H13" s="24" t="s">
        <v>141</v>
      </c>
      <c r="I13" s="24" t="s">
        <v>141</v>
      </c>
      <c r="J13" s="24" t="s">
        <v>141</v>
      </c>
    </row>
    <row r="14" spans="2:10" ht="30" customHeight="1">
      <c r="B14" s="95">
        <v>9</v>
      </c>
      <c r="C14" s="108" t="s">
        <v>177</v>
      </c>
      <c r="D14" s="108"/>
      <c r="E14" s="56" t="s">
        <v>132</v>
      </c>
      <c r="F14" s="24" t="s">
        <v>142</v>
      </c>
      <c r="G14" s="24" t="s">
        <v>142</v>
      </c>
      <c r="H14" s="24" t="s">
        <v>142</v>
      </c>
      <c r="I14" s="24" t="s">
        <v>142</v>
      </c>
      <c r="J14" s="24" t="s">
        <v>142</v>
      </c>
    </row>
    <row r="15" spans="2:10" ht="15" customHeight="1">
      <c r="B15" s="38">
        <v>10</v>
      </c>
      <c r="C15" s="108" t="s">
        <v>18</v>
      </c>
      <c r="D15" s="108"/>
      <c r="E15" s="56" t="s">
        <v>1</v>
      </c>
      <c r="F15" s="47"/>
      <c r="G15" s="47"/>
      <c r="H15" s="47" t="s">
        <v>133</v>
      </c>
      <c r="I15" s="47" t="s">
        <v>133</v>
      </c>
      <c r="J15" s="47" t="s">
        <v>133</v>
      </c>
    </row>
    <row r="16" spans="2:10" ht="15" customHeight="1">
      <c r="B16" s="38">
        <v>11</v>
      </c>
      <c r="C16" s="108" t="s">
        <v>19</v>
      </c>
      <c r="D16" s="108"/>
      <c r="E16" s="56" t="s">
        <v>1</v>
      </c>
      <c r="F16" s="47"/>
      <c r="G16" s="47"/>
      <c r="H16" s="47" t="s">
        <v>134</v>
      </c>
      <c r="I16" s="47" t="s">
        <v>134</v>
      </c>
      <c r="J16" s="47" t="s">
        <v>134</v>
      </c>
    </row>
    <row r="17" spans="1:10" ht="15" customHeight="1">
      <c r="B17" s="38">
        <v>12</v>
      </c>
      <c r="C17" s="108" t="s">
        <v>20</v>
      </c>
      <c r="D17" s="108"/>
      <c r="E17" s="57"/>
      <c r="F17" s="48"/>
      <c r="G17" s="48"/>
      <c r="H17" s="48"/>
      <c r="I17" s="48"/>
      <c r="J17" s="48"/>
    </row>
    <row r="18" spans="1:10" ht="42.75" customHeight="1">
      <c r="B18" s="58">
        <v>12.1</v>
      </c>
      <c r="C18" s="108" t="s">
        <v>21</v>
      </c>
      <c r="D18" s="108"/>
      <c r="E18" s="56" t="s">
        <v>7</v>
      </c>
      <c r="F18" s="50" t="s">
        <v>135</v>
      </c>
      <c r="G18" s="49">
        <v>1616.95</v>
      </c>
      <c r="H18" s="49">
        <v>46.52</v>
      </c>
      <c r="I18" s="49">
        <v>272.08999999999997</v>
      </c>
      <c r="J18" s="49">
        <v>984.42</v>
      </c>
    </row>
    <row r="19" spans="1:10" ht="42.75" customHeight="1">
      <c r="B19" s="58">
        <v>12.2</v>
      </c>
      <c r="C19" s="108" t="s">
        <v>22</v>
      </c>
      <c r="D19" s="108"/>
      <c r="E19" s="56" t="s">
        <v>7</v>
      </c>
      <c r="F19" s="50" t="s">
        <v>135</v>
      </c>
      <c r="G19" s="49">
        <v>1616.95</v>
      </c>
      <c r="H19" s="49">
        <v>46.52</v>
      </c>
      <c r="I19" s="49">
        <v>272.08999999999997</v>
      </c>
      <c r="J19" s="49">
        <v>984.42</v>
      </c>
    </row>
    <row r="20" spans="1:10" ht="15" customHeight="1">
      <c r="B20" s="11"/>
      <c r="C20" s="106" t="s">
        <v>2</v>
      </c>
      <c r="D20" s="106"/>
      <c r="E20" s="4"/>
      <c r="F20" s="5"/>
      <c r="G20" s="5"/>
      <c r="H20" s="5"/>
      <c r="I20" s="5"/>
      <c r="J20" s="5"/>
    </row>
    <row r="21" spans="1:10" ht="15" customHeight="1">
      <c r="B21" s="12">
        <v>13</v>
      </c>
      <c r="C21" s="106" t="s">
        <v>3</v>
      </c>
      <c r="D21" s="106"/>
      <c r="E21" s="4"/>
      <c r="F21" s="5"/>
      <c r="G21" s="5"/>
      <c r="H21" s="5"/>
      <c r="I21" s="5"/>
      <c r="J21" s="5"/>
    </row>
    <row r="22" spans="1:10" ht="30" customHeight="1">
      <c r="B22" s="13">
        <v>13.1</v>
      </c>
      <c r="C22" s="123" t="s">
        <v>66</v>
      </c>
      <c r="D22" s="123"/>
      <c r="E22" s="8" t="s">
        <v>23</v>
      </c>
      <c r="F22" s="51">
        <v>15.706429999999999</v>
      </c>
      <c r="G22" s="51">
        <v>71.951999999999998</v>
      </c>
      <c r="H22" s="51">
        <v>75.553200000000004</v>
      </c>
      <c r="I22" s="51">
        <v>90.712400000000002</v>
      </c>
      <c r="J22" s="51">
        <v>95.102099999999993</v>
      </c>
    </row>
    <row r="23" spans="1:10" ht="30" customHeight="1">
      <c r="B23" s="13">
        <v>13.2</v>
      </c>
      <c r="C23" s="123" t="s">
        <v>67</v>
      </c>
      <c r="D23" s="123"/>
      <c r="E23" s="8" t="s">
        <v>23</v>
      </c>
      <c r="F23" s="51">
        <v>15.0749</v>
      </c>
      <c r="G23" s="51">
        <v>68.528999999999996</v>
      </c>
      <c r="H23" s="51">
        <v>68.703999999999994</v>
      </c>
      <c r="I23" s="51">
        <v>75.074400000000011</v>
      </c>
      <c r="J23" s="51">
        <v>88.003000000000014</v>
      </c>
    </row>
    <row r="24" spans="1:10" ht="30" customHeight="1">
      <c r="B24" s="13">
        <v>13.3</v>
      </c>
      <c r="C24" s="123" t="s">
        <v>68</v>
      </c>
      <c r="D24" s="123"/>
      <c r="E24" s="8" t="s">
        <v>23</v>
      </c>
      <c r="F24" s="51">
        <v>0.6315299999999997</v>
      </c>
      <c r="G24" s="51">
        <v>68.528999999999996</v>
      </c>
      <c r="H24" s="51">
        <v>68.703999999999994</v>
      </c>
      <c r="I24" s="51">
        <v>83.662000000000006</v>
      </c>
      <c r="J24" s="51">
        <v>88.003000000000014</v>
      </c>
    </row>
    <row r="25" spans="1:10" ht="43.5" customHeight="1">
      <c r="B25" s="12">
        <v>14</v>
      </c>
      <c r="C25" s="123" t="s">
        <v>69</v>
      </c>
      <c r="D25" s="123"/>
      <c r="E25" s="8" t="s">
        <v>23</v>
      </c>
      <c r="F25" s="51"/>
      <c r="G25" s="51">
        <v>3.4232</v>
      </c>
      <c r="H25" s="51">
        <v>0.68842000000000003</v>
      </c>
      <c r="I25" s="51">
        <v>5.2043470000000021</v>
      </c>
      <c r="J25" s="51">
        <v>4.9037550000000021</v>
      </c>
    </row>
    <row r="26" spans="1:10" ht="30" customHeight="1">
      <c r="B26" s="38">
        <v>15</v>
      </c>
      <c r="C26" s="124" t="s">
        <v>75</v>
      </c>
      <c r="D26" s="124"/>
      <c r="E26" s="56" t="s">
        <v>23</v>
      </c>
      <c r="F26" s="60"/>
      <c r="G26" s="60"/>
      <c r="H26" s="52">
        <v>1.39</v>
      </c>
      <c r="I26" s="52">
        <v>1.92</v>
      </c>
      <c r="J26" s="52">
        <v>2.2200000000000002</v>
      </c>
    </row>
    <row r="27" spans="1:10" ht="30" customHeight="1">
      <c r="B27" s="12">
        <v>16</v>
      </c>
      <c r="C27" s="123" t="s">
        <v>70</v>
      </c>
      <c r="D27" s="123"/>
      <c r="E27" s="8" t="s">
        <v>11</v>
      </c>
      <c r="F27" s="53"/>
      <c r="G27" s="53"/>
      <c r="H27" s="54">
        <v>34.74</v>
      </c>
      <c r="I27" s="54">
        <v>34.909999999999997</v>
      </c>
      <c r="J27" s="54">
        <v>34.53</v>
      </c>
    </row>
    <row r="29" spans="1:10">
      <c r="I29" s="2" t="s">
        <v>24</v>
      </c>
    </row>
    <row r="30" spans="1:10">
      <c r="B30" s="3"/>
      <c r="E30"/>
      <c r="I30" s="2" t="s">
        <v>9</v>
      </c>
    </row>
    <row r="31" spans="1:10">
      <c r="B31" s="3"/>
      <c r="E31"/>
    </row>
    <row r="32" spans="1:10" ht="20.25" customHeight="1">
      <c r="A32" s="16"/>
      <c r="B32" s="94"/>
      <c r="C32" s="126" t="s">
        <v>77</v>
      </c>
      <c r="D32" s="126"/>
      <c r="E32" s="93" t="s">
        <v>72</v>
      </c>
      <c r="F32" s="93" t="s">
        <v>73</v>
      </c>
      <c r="G32" s="93" t="s">
        <v>60</v>
      </c>
      <c r="H32" s="93" t="s">
        <v>74</v>
      </c>
      <c r="I32" s="93" t="s">
        <v>61</v>
      </c>
      <c r="J32" s="93" t="s">
        <v>62</v>
      </c>
    </row>
    <row r="33" spans="1:10" s="10" customFormat="1" ht="30" customHeight="1">
      <c r="A33" s="19"/>
      <c r="B33" s="20">
        <v>17</v>
      </c>
      <c r="C33" s="128" t="s">
        <v>25</v>
      </c>
      <c r="D33" s="128"/>
      <c r="E33" s="21"/>
      <c r="F33" s="21"/>
      <c r="G33" s="21"/>
      <c r="H33" s="21"/>
      <c r="I33" s="21"/>
      <c r="J33" s="21"/>
    </row>
    <row r="34" spans="1:10" s="10" customFormat="1" ht="30" customHeight="1">
      <c r="A34" s="22"/>
      <c r="B34" s="23">
        <v>17.100000000000001</v>
      </c>
      <c r="C34" s="128" t="s">
        <v>26</v>
      </c>
      <c r="D34" s="128"/>
      <c r="E34" s="24" t="s">
        <v>4</v>
      </c>
      <c r="F34" s="46">
        <v>0</v>
      </c>
      <c r="G34" s="46">
        <v>3.1965277777708252</v>
      </c>
      <c r="H34" s="46">
        <v>56.635405092591505</v>
      </c>
      <c r="I34" s="46">
        <v>61.816053240727506</v>
      </c>
      <c r="J34" s="46">
        <v>57.56944444443716</v>
      </c>
    </row>
    <row r="35" spans="1:10" s="10" customFormat="1" ht="30" customHeight="1">
      <c r="A35" s="22"/>
      <c r="B35" s="23">
        <v>17.2</v>
      </c>
      <c r="C35" s="128" t="s">
        <v>27</v>
      </c>
      <c r="D35" s="128"/>
      <c r="E35" s="24" t="s">
        <v>4</v>
      </c>
      <c r="F35" s="46">
        <v>0</v>
      </c>
      <c r="G35" s="46">
        <v>0.45138888889050577</v>
      </c>
      <c r="H35" s="46">
        <v>4.1659722222248092</v>
      </c>
      <c r="I35" s="46">
        <v>0</v>
      </c>
      <c r="J35" s="46">
        <v>6.1465277777777771</v>
      </c>
    </row>
    <row r="36" spans="1:10" s="10" customFormat="1" ht="30" customHeight="1">
      <c r="A36" s="19"/>
      <c r="B36" s="59">
        <v>18</v>
      </c>
      <c r="C36" s="125" t="s">
        <v>5</v>
      </c>
      <c r="D36" s="125"/>
      <c r="E36" s="47" t="s">
        <v>7</v>
      </c>
      <c r="F36" s="50" t="s">
        <v>135</v>
      </c>
      <c r="G36" s="49">
        <v>0</v>
      </c>
      <c r="H36" s="49">
        <v>0</v>
      </c>
      <c r="I36" s="49">
        <v>0</v>
      </c>
      <c r="J36" s="49">
        <v>0</v>
      </c>
    </row>
    <row r="37" spans="1:10" s="10" customFormat="1" ht="30" customHeight="1">
      <c r="A37" s="19"/>
      <c r="B37" s="59">
        <v>19</v>
      </c>
      <c r="C37" s="125" t="s">
        <v>6</v>
      </c>
      <c r="D37" s="125"/>
      <c r="E37" s="47" t="s">
        <v>7</v>
      </c>
      <c r="F37" s="55" t="s">
        <v>135</v>
      </c>
      <c r="G37" s="104">
        <v>1616.95</v>
      </c>
      <c r="H37" s="104">
        <v>46.52</v>
      </c>
      <c r="I37" s="104">
        <v>272.08999999999997</v>
      </c>
      <c r="J37" s="105">
        <v>984.42</v>
      </c>
    </row>
    <row r="39" spans="1:10" ht="15" customHeight="1">
      <c r="B39" s="146" t="s">
        <v>78</v>
      </c>
      <c r="C39" s="146"/>
      <c r="D39" s="146"/>
      <c r="E39" s="146"/>
      <c r="F39" s="146"/>
      <c r="G39" s="146"/>
      <c r="H39" s="146"/>
      <c r="I39" s="146"/>
      <c r="J39" s="146"/>
    </row>
    <row r="40" spans="1:10" ht="15" customHeight="1">
      <c r="B40" s="29"/>
      <c r="C40" s="29"/>
      <c r="D40" s="29"/>
      <c r="E40" s="29"/>
      <c r="F40" s="29"/>
      <c r="G40" s="29"/>
      <c r="H40" s="29"/>
      <c r="I40" s="29"/>
      <c r="J40" s="29"/>
    </row>
    <row r="41" spans="1:10" ht="38.25" customHeight="1">
      <c r="B41" s="126" t="s">
        <v>82</v>
      </c>
      <c r="C41" s="126"/>
      <c r="D41" s="15" t="s">
        <v>77</v>
      </c>
      <c r="E41" s="134" t="s">
        <v>63</v>
      </c>
      <c r="F41" s="135"/>
      <c r="G41" s="15" t="s">
        <v>82</v>
      </c>
      <c r="H41" s="15" t="s">
        <v>77</v>
      </c>
      <c r="I41" s="126" t="s">
        <v>63</v>
      </c>
      <c r="J41" s="126"/>
    </row>
    <row r="42" spans="1:10" ht="15" customHeight="1">
      <c r="B42" s="127" t="s">
        <v>28</v>
      </c>
      <c r="C42" s="127"/>
      <c r="D42" s="30" t="s">
        <v>29</v>
      </c>
      <c r="E42" s="131">
        <v>3.54</v>
      </c>
      <c r="F42" s="131"/>
      <c r="G42" s="6" t="s">
        <v>30</v>
      </c>
      <c r="H42" s="6" t="s">
        <v>29</v>
      </c>
      <c r="I42" s="129">
        <v>7.79</v>
      </c>
      <c r="J42" s="130"/>
    </row>
    <row r="43" spans="1:10" ht="15" customHeight="1">
      <c r="B43" s="127"/>
      <c r="C43" s="127"/>
      <c r="D43" s="30" t="s">
        <v>31</v>
      </c>
      <c r="E43" s="131">
        <v>3.75</v>
      </c>
      <c r="F43" s="131">
        <v>3.75</v>
      </c>
      <c r="G43" s="7"/>
      <c r="H43" s="6" t="s">
        <v>31</v>
      </c>
      <c r="I43" s="129">
        <v>5.99</v>
      </c>
      <c r="J43" s="130">
        <v>5.99</v>
      </c>
    </row>
    <row r="44" spans="1:10" ht="15" customHeight="1">
      <c r="B44" s="127"/>
      <c r="C44" s="127"/>
      <c r="D44" s="30" t="s">
        <v>32</v>
      </c>
      <c r="E44" s="131">
        <v>4.0199999999999996</v>
      </c>
      <c r="F44" s="131">
        <v>4.0199999999999996</v>
      </c>
      <c r="G44" s="7"/>
      <c r="H44" s="6" t="s">
        <v>33</v>
      </c>
      <c r="I44" s="129">
        <v>6.05</v>
      </c>
      <c r="J44" s="130">
        <v>6.05</v>
      </c>
    </row>
    <row r="45" spans="1:10" ht="15" customHeight="1">
      <c r="B45" s="127" t="s">
        <v>34</v>
      </c>
      <c r="C45" s="127"/>
      <c r="D45" s="30" t="s">
        <v>29</v>
      </c>
      <c r="E45" s="131">
        <v>4.8499999999999996</v>
      </c>
      <c r="F45" s="131">
        <v>4.8499999999999996</v>
      </c>
      <c r="G45" s="6" t="s">
        <v>35</v>
      </c>
      <c r="H45" s="6" t="s">
        <v>29</v>
      </c>
      <c r="I45" s="129">
        <v>5.26</v>
      </c>
      <c r="J45" s="130">
        <v>5.26</v>
      </c>
    </row>
    <row r="46" spans="1:10" ht="15" customHeight="1">
      <c r="B46" s="127"/>
      <c r="C46" s="127"/>
      <c r="D46" s="30" t="s">
        <v>31</v>
      </c>
      <c r="E46" s="131">
        <v>6.81</v>
      </c>
      <c r="F46" s="131">
        <v>6.81</v>
      </c>
      <c r="G46" s="7"/>
      <c r="H46" s="6" t="s">
        <v>31</v>
      </c>
      <c r="I46" s="129">
        <v>4.93</v>
      </c>
      <c r="J46" s="130">
        <v>4.93</v>
      </c>
    </row>
    <row r="47" spans="1:10" ht="15" customHeight="1">
      <c r="B47" s="127"/>
      <c r="C47" s="127"/>
      <c r="D47" s="30" t="s">
        <v>33</v>
      </c>
      <c r="E47" s="131">
        <v>11.29</v>
      </c>
      <c r="F47" s="131">
        <v>11.29</v>
      </c>
      <c r="G47" s="7"/>
      <c r="H47" s="6" t="s">
        <v>32</v>
      </c>
      <c r="I47" s="129">
        <v>4.5999999999999996</v>
      </c>
      <c r="J47" s="130">
        <v>4.5999999999999996</v>
      </c>
    </row>
    <row r="48" spans="1:10" ht="15" customHeight="1">
      <c r="B48" s="127" t="s">
        <v>36</v>
      </c>
      <c r="C48" s="127"/>
      <c r="D48" s="30" t="s">
        <v>29</v>
      </c>
      <c r="E48" s="131">
        <v>10.23</v>
      </c>
      <c r="F48" s="131">
        <v>10.23</v>
      </c>
      <c r="G48" s="6" t="s">
        <v>37</v>
      </c>
      <c r="H48" s="6" t="s">
        <v>29</v>
      </c>
      <c r="I48" s="129">
        <v>4.38</v>
      </c>
      <c r="J48" s="130">
        <v>4.38</v>
      </c>
    </row>
    <row r="49" spans="2:10" ht="15" customHeight="1">
      <c r="B49" s="127"/>
      <c r="C49" s="127"/>
      <c r="D49" s="30" t="s">
        <v>31</v>
      </c>
      <c r="E49" s="131">
        <v>10.26</v>
      </c>
      <c r="F49" s="131">
        <v>10.26</v>
      </c>
      <c r="G49" s="7"/>
      <c r="H49" s="6" t="s">
        <v>31</v>
      </c>
      <c r="I49" s="129">
        <v>4.37</v>
      </c>
      <c r="J49" s="130">
        <v>4.37</v>
      </c>
    </row>
    <row r="50" spans="2:10" ht="15" customHeight="1">
      <c r="B50" s="127"/>
      <c r="C50" s="127"/>
      <c r="D50" s="30" t="s">
        <v>32</v>
      </c>
      <c r="E50" s="131">
        <v>10.26</v>
      </c>
      <c r="F50" s="131">
        <v>10.26</v>
      </c>
      <c r="G50" s="7"/>
      <c r="H50" s="6" t="s">
        <v>33</v>
      </c>
      <c r="I50" s="129">
        <v>4.7300000000000004</v>
      </c>
      <c r="J50" s="130">
        <v>4.7300000000000004</v>
      </c>
    </row>
    <row r="51" spans="2:10" ht="15" customHeight="1">
      <c r="B51" s="127" t="s">
        <v>38</v>
      </c>
      <c r="C51" s="127"/>
      <c r="D51" s="30" t="s">
        <v>29</v>
      </c>
      <c r="E51" s="131">
        <v>10.26</v>
      </c>
      <c r="F51" s="131">
        <v>10.26</v>
      </c>
      <c r="G51" s="6" t="s">
        <v>39</v>
      </c>
      <c r="H51" s="6" t="s">
        <v>29</v>
      </c>
      <c r="I51" s="129">
        <v>3.88</v>
      </c>
      <c r="J51" s="130">
        <v>3.88</v>
      </c>
    </row>
    <row r="52" spans="2:10" ht="15" customHeight="1">
      <c r="B52" s="127"/>
      <c r="C52" s="127"/>
      <c r="D52" s="30" t="s">
        <v>31</v>
      </c>
      <c r="E52" s="131">
        <v>10.26</v>
      </c>
      <c r="F52" s="131">
        <v>10.26</v>
      </c>
      <c r="G52" s="7"/>
      <c r="H52" s="6" t="s">
        <v>31</v>
      </c>
      <c r="I52" s="129">
        <v>3.69</v>
      </c>
      <c r="J52" s="130">
        <v>3.69</v>
      </c>
    </row>
    <row r="53" spans="2:10" ht="15" customHeight="1">
      <c r="B53" s="127"/>
      <c r="C53" s="127"/>
      <c r="D53" s="30" t="s">
        <v>33</v>
      </c>
      <c r="E53" s="131">
        <v>11.29</v>
      </c>
      <c r="F53" s="131">
        <v>11.29</v>
      </c>
      <c r="G53" s="7"/>
      <c r="H53" s="6" t="s">
        <v>33</v>
      </c>
      <c r="I53" s="129">
        <v>3.9</v>
      </c>
      <c r="J53" s="130">
        <v>3.9</v>
      </c>
    </row>
    <row r="54" spans="2:10" ht="15" customHeight="1">
      <c r="B54" s="127" t="s">
        <v>40</v>
      </c>
      <c r="C54" s="127"/>
      <c r="D54" s="30" t="s">
        <v>29</v>
      </c>
      <c r="E54" s="131">
        <v>10.26</v>
      </c>
      <c r="F54" s="131">
        <v>10.26</v>
      </c>
      <c r="G54" s="6" t="s">
        <v>41</v>
      </c>
      <c r="H54" s="6" t="s">
        <v>29</v>
      </c>
      <c r="I54" s="129">
        <v>3.42</v>
      </c>
      <c r="J54" s="130">
        <v>3.42</v>
      </c>
    </row>
    <row r="55" spans="2:10" ht="15" customHeight="1">
      <c r="B55" s="127"/>
      <c r="C55" s="127"/>
      <c r="D55" s="30" t="s">
        <v>31</v>
      </c>
      <c r="E55" s="131">
        <v>10.26</v>
      </c>
      <c r="F55" s="131">
        <v>10.26</v>
      </c>
      <c r="G55" s="7"/>
      <c r="H55" s="6" t="s">
        <v>31</v>
      </c>
      <c r="I55" s="129">
        <v>3.36</v>
      </c>
      <c r="J55" s="130">
        <v>3.36</v>
      </c>
    </row>
    <row r="56" spans="2:10" ht="15" customHeight="1">
      <c r="B56" s="127"/>
      <c r="C56" s="127"/>
      <c r="D56" s="30" t="s">
        <v>33</v>
      </c>
      <c r="E56" s="131">
        <v>11.29</v>
      </c>
      <c r="F56" s="131">
        <v>11.29</v>
      </c>
      <c r="G56" s="7"/>
      <c r="H56" s="6" t="s">
        <v>42</v>
      </c>
      <c r="I56" s="129">
        <v>3.03</v>
      </c>
      <c r="J56" s="130">
        <v>3.03</v>
      </c>
    </row>
    <row r="57" spans="2:10" ht="15" customHeight="1">
      <c r="B57" s="127" t="s">
        <v>43</v>
      </c>
      <c r="C57" s="127"/>
      <c r="D57" s="30" t="s">
        <v>29</v>
      </c>
      <c r="E57" s="131">
        <v>10.26</v>
      </c>
      <c r="F57" s="131">
        <v>10.26</v>
      </c>
      <c r="G57" s="6" t="s">
        <v>44</v>
      </c>
      <c r="H57" s="6" t="s">
        <v>29</v>
      </c>
      <c r="I57" s="129">
        <v>3.36</v>
      </c>
      <c r="J57" s="130">
        <v>3.36</v>
      </c>
    </row>
    <row r="58" spans="2:10" ht="15" customHeight="1">
      <c r="B58" s="138"/>
      <c r="C58" s="139"/>
      <c r="D58" s="30" t="s">
        <v>31</v>
      </c>
      <c r="E58" s="131">
        <v>10.26</v>
      </c>
      <c r="F58" s="131">
        <v>10.26</v>
      </c>
      <c r="G58" s="7"/>
      <c r="H58" s="6" t="s">
        <v>31</v>
      </c>
      <c r="I58" s="129">
        <v>3.37</v>
      </c>
      <c r="J58" s="130">
        <v>3.37</v>
      </c>
    </row>
    <row r="59" spans="2:10" ht="15" customHeight="1">
      <c r="B59" s="138"/>
      <c r="C59" s="139"/>
      <c r="D59" s="30" t="s">
        <v>32</v>
      </c>
      <c r="E59" s="131">
        <v>10.26</v>
      </c>
      <c r="F59" s="131">
        <v>10.26</v>
      </c>
      <c r="G59" s="7"/>
      <c r="H59" s="6" t="s">
        <v>33</v>
      </c>
      <c r="I59" s="129">
        <v>3.81</v>
      </c>
      <c r="J59" s="130">
        <v>3.81</v>
      </c>
    </row>
    <row r="60" spans="2:10" ht="15" customHeight="1">
      <c r="B60" s="140"/>
      <c r="C60" s="140"/>
      <c r="D60" s="26"/>
      <c r="E60" s="132"/>
      <c r="F60" s="133"/>
      <c r="G60" s="9" t="s">
        <v>45</v>
      </c>
      <c r="H60" s="7"/>
      <c r="I60" s="137">
        <f>SUM(E42:E59,I42:I59)</f>
        <v>239.32999999999998</v>
      </c>
      <c r="J60" s="137"/>
    </row>
    <row r="61" spans="2:10" ht="15">
      <c r="C61" s="18"/>
      <c r="E61" s="27"/>
      <c r="F61" s="27"/>
      <c r="G61" s="28"/>
      <c r="H61" s="25"/>
      <c r="I61" s="27"/>
      <c r="J61" s="27"/>
    </row>
    <row r="62" spans="2:10" ht="52.5" customHeight="1">
      <c r="B62" s="136" t="s">
        <v>79</v>
      </c>
      <c r="C62" s="136"/>
      <c r="D62" s="136"/>
      <c r="E62" s="136"/>
      <c r="F62" s="136"/>
      <c r="G62" s="136"/>
      <c r="H62" s="136"/>
      <c r="I62" s="136"/>
      <c r="J62" s="136"/>
    </row>
    <row r="63" spans="2:10" ht="50.25" customHeight="1">
      <c r="B63" s="142" t="s">
        <v>82</v>
      </c>
      <c r="C63" s="142"/>
      <c r="D63" s="148" t="s">
        <v>80</v>
      </c>
      <c r="E63" s="149"/>
      <c r="F63" s="150"/>
      <c r="G63" s="148" t="s">
        <v>81</v>
      </c>
      <c r="H63" s="149"/>
      <c r="I63" s="149"/>
      <c r="J63" s="150"/>
    </row>
    <row r="64" spans="2:10" ht="15" customHeight="1">
      <c r="B64" s="141" t="s">
        <v>28</v>
      </c>
      <c r="C64" s="141"/>
      <c r="D64" s="143"/>
      <c r="E64" s="144"/>
      <c r="F64" s="145"/>
      <c r="G64" s="143"/>
      <c r="H64" s="144"/>
      <c r="I64" s="144"/>
      <c r="J64" s="145"/>
    </row>
    <row r="65" spans="2:10" ht="15" customHeight="1">
      <c r="B65" s="141" t="s">
        <v>34</v>
      </c>
      <c r="C65" s="141"/>
      <c r="D65" s="143"/>
      <c r="E65" s="144"/>
      <c r="F65" s="145"/>
      <c r="G65" s="143"/>
      <c r="H65" s="144"/>
      <c r="I65" s="144"/>
      <c r="J65" s="145"/>
    </row>
    <row r="66" spans="2:10" ht="15" customHeight="1">
      <c r="B66" s="141" t="s">
        <v>36</v>
      </c>
      <c r="C66" s="141"/>
      <c r="D66" s="143"/>
      <c r="E66" s="144"/>
      <c r="F66" s="145"/>
      <c r="G66" s="143"/>
      <c r="H66" s="144"/>
      <c r="I66" s="144"/>
      <c r="J66" s="145"/>
    </row>
    <row r="67" spans="2:10" ht="15" customHeight="1">
      <c r="B67" s="141" t="s">
        <v>38</v>
      </c>
      <c r="C67" s="141"/>
      <c r="D67" s="143"/>
      <c r="E67" s="144"/>
      <c r="F67" s="145"/>
      <c r="G67" s="143"/>
      <c r="H67" s="144"/>
      <c r="I67" s="144"/>
      <c r="J67" s="145"/>
    </row>
    <row r="68" spans="2:10" ht="15" customHeight="1">
      <c r="B68" s="141" t="s">
        <v>40</v>
      </c>
      <c r="C68" s="141"/>
      <c r="D68" s="143"/>
      <c r="E68" s="144"/>
      <c r="F68" s="145"/>
      <c r="G68" s="143"/>
      <c r="H68" s="144"/>
      <c r="I68" s="144"/>
      <c r="J68" s="145"/>
    </row>
    <row r="69" spans="2:10" ht="15" customHeight="1">
      <c r="B69" s="141" t="s">
        <v>43</v>
      </c>
      <c r="C69" s="141"/>
      <c r="D69" s="143"/>
      <c r="E69" s="144"/>
      <c r="F69" s="145"/>
      <c r="G69" s="143"/>
      <c r="H69" s="144"/>
      <c r="I69" s="144"/>
      <c r="J69" s="145"/>
    </row>
    <row r="70" spans="2:10" ht="15" customHeight="1">
      <c r="B70" s="141" t="s">
        <v>30</v>
      </c>
      <c r="C70" s="141"/>
      <c r="D70" s="143"/>
      <c r="E70" s="144"/>
      <c r="F70" s="145"/>
      <c r="G70" s="143"/>
      <c r="H70" s="144"/>
      <c r="I70" s="144"/>
      <c r="J70" s="145"/>
    </row>
    <row r="71" spans="2:10" ht="15" customHeight="1">
      <c r="B71" s="141" t="s">
        <v>35</v>
      </c>
      <c r="C71" s="141"/>
      <c r="D71" s="143"/>
      <c r="E71" s="144"/>
      <c r="F71" s="145"/>
      <c r="G71" s="143"/>
      <c r="H71" s="144"/>
      <c r="I71" s="144"/>
      <c r="J71" s="145"/>
    </row>
    <row r="72" spans="2:10" ht="15" customHeight="1">
      <c r="B72" s="141" t="s">
        <v>37</v>
      </c>
      <c r="C72" s="141"/>
      <c r="D72" s="143"/>
      <c r="E72" s="144"/>
      <c r="F72" s="145"/>
      <c r="G72" s="143"/>
      <c r="H72" s="144"/>
      <c r="I72" s="144"/>
      <c r="J72" s="145"/>
    </row>
    <row r="73" spans="2:10" ht="15" customHeight="1">
      <c r="B73" s="141" t="s">
        <v>39</v>
      </c>
      <c r="C73" s="141"/>
      <c r="D73" s="143"/>
      <c r="E73" s="144"/>
      <c r="F73" s="145"/>
      <c r="G73" s="143"/>
      <c r="H73" s="144"/>
      <c r="I73" s="144"/>
      <c r="J73" s="145"/>
    </row>
    <row r="74" spans="2:10" ht="15" customHeight="1">
      <c r="B74" s="141" t="s">
        <v>41</v>
      </c>
      <c r="C74" s="141"/>
      <c r="D74" s="143"/>
      <c r="E74" s="144"/>
      <c r="F74" s="145"/>
      <c r="G74" s="143"/>
      <c r="H74" s="144"/>
      <c r="I74" s="144"/>
      <c r="J74" s="145"/>
    </row>
    <row r="75" spans="2:10" ht="15" customHeight="1">
      <c r="B75" s="141" t="s">
        <v>44</v>
      </c>
      <c r="C75" s="141"/>
      <c r="D75" s="143"/>
      <c r="E75" s="144"/>
      <c r="F75" s="145"/>
      <c r="G75" s="143"/>
      <c r="H75" s="144"/>
      <c r="I75" s="144"/>
      <c r="J75" s="145"/>
    </row>
    <row r="78" spans="2:10" ht="15">
      <c r="I78" s="32" t="s">
        <v>86</v>
      </c>
    </row>
    <row r="79" spans="2:10" ht="15">
      <c r="I79" s="32" t="s">
        <v>87</v>
      </c>
    </row>
    <row r="80" spans="2:10" ht="15">
      <c r="I80" s="32"/>
    </row>
    <row r="81" spans="2:10" ht="30.75" customHeight="1">
      <c r="B81" s="31">
        <v>1</v>
      </c>
      <c r="C81" s="147" t="s">
        <v>85</v>
      </c>
      <c r="D81" s="147"/>
      <c r="E81" s="147"/>
      <c r="F81" s="147"/>
      <c r="G81" s="147"/>
      <c r="H81" s="147"/>
      <c r="I81" s="147"/>
      <c r="J81" s="147"/>
    </row>
    <row r="82" spans="2:10" ht="32.25" customHeight="1">
      <c r="B82" s="31">
        <v>2</v>
      </c>
      <c r="C82" s="147" t="s">
        <v>83</v>
      </c>
      <c r="D82" s="147"/>
      <c r="E82" s="147"/>
      <c r="F82" s="147"/>
      <c r="G82" s="147"/>
      <c r="H82" s="147"/>
      <c r="I82" s="147"/>
      <c r="J82" s="147"/>
    </row>
    <row r="83" spans="2:10" ht="31.5" customHeight="1">
      <c r="B83" s="31">
        <v>3</v>
      </c>
      <c r="C83" s="147" t="s">
        <v>84</v>
      </c>
      <c r="D83" s="147"/>
      <c r="E83" s="147"/>
      <c r="F83" s="147"/>
      <c r="G83" s="147"/>
      <c r="H83" s="147"/>
      <c r="I83" s="147"/>
      <c r="J83" s="147"/>
    </row>
    <row r="84" spans="2:10" ht="15">
      <c r="B84" s="1"/>
    </row>
  </sheetData>
  <mergeCells count="141">
    <mergeCell ref="G75:J75"/>
    <mergeCell ref="B39:J39"/>
    <mergeCell ref="C81:J81"/>
    <mergeCell ref="C82:J82"/>
    <mergeCell ref="C83:J83"/>
    <mergeCell ref="G69:J69"/>
    <mergeCell ref="G70:J70"/>
    <mergeCell ref="G71:J71"/>
    <mergeCell ref="G72:J72"/>
    <mergeCell ref="G73:J73"/>
    <mergeCell ref="G74:J74"/>
    <mergeCell ref="D71:F71"/>
    <mergeCell ref="D72:F72"/>
    <mergeCell ref="D73:F73"/>
    <mergeCell ref="D74:F74"/>
    <mergeCell ref="D75:F75"/>
    <mergeCell ref="G64:J64"/>
    <mergeCell ref="G65:J65"/>
    <mergeCell ref="G66:J66"/>
    <mergeCell ref="G67:J67"/>
    <mergeCell ref="G68:J68"/>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C37:D37"/>
    <mergeCell ref="B41:C41"/>
    <mergeCell ref="B42:C42"/>
    <mergeCell ref="B43:C43"/>
    <mergeCell ref="B44:C44"/>
    <mergeCell ref="B45:C45"/>
    <mergeCell ref="C27:D27"/>
    <mergeCell ref="C32:D32"/>
    <mergeCell ref="C33:D33"/>
    <mergeCell ref="C34:D34"/>
    <mergeCell ref="C35:D35"/>
    <mergeCell ref="C36:D36"/>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F11:J11"/>
  </mergeCell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G35"/>
  <sheetViews>
    <sheetView view="pageBreakPreview" zoomScale="85" zoomScaleNormal="100" zoomScaleSheetLayoutView="85" workbookViewId="0">
      <selection activeCell="E19" sqref="E19"/>
    </sheetView>
  </sheetViews>
  <sheetFormatPr defaultRowHeight="12.75"/>
  <cols>
    <col min="1" max="1" width="16.83203125" customWidth="1"/>
    <col min="2" max="6" width="12.83203125" style="3" customWidth="1"/>
    <col min="7" max="7" width="23.5" customWidth="1"/>
  </cols>
  <sheetData>
    <row r="2" spans="1:7" ht="15.75">
      <c r="G2" s="3" t="s">
        <v>46</v>
      </c>
    </row>
    <row r="3" spans="1:7" ht="92.25" customHeight="1">
      <c r="A3" s="151" t="s">
        <v>126</v>
      </c>
      <c r="B3" s="152"/>
      <c r="C3" s="152"/>
      <c r="D3" s="152"/>
      <c r="E3" s="152"/>
      <c r="F3" s="152"/>
      <c r="G3" s="153"/>
    </row>
    <row r="4" spans="1:7" ht="23.25" customHeight="1">
      <c r="A4" s="154" t="s">
        <v>88</v>
      </c>
      <c r="B4" s="155"/>
      <c r="C4" s="155"/>
      <c r="D4" s="155"/>
      <c r="E4" s="155"/>
      <c r="F4" s="155"/>
      <c r="G4" s="156"/>
    </row>
    <row r="5" spans="1:7" ht="60">
      <c r="A5" s="35" t="s">
        <v>82</v>
      </c>
      <c r="B5" s="36" t="s">
        <v>73</v>
      </c>
      <c r="C5" s="36" t="s">
        <v>60</v>
      </c>
      <c r="D5" s="36" t="s">
        <v>74</v>
      </c>
      <c r="E5" s="36" t="s">
        <v>61</v>
      </c>
      <c r="F5" s="36" t="s">
        <v>62</v>
      </c>
      <c r="G5" s="37" t="s">
        <v>89</v>
      </c>
    </row>
    <row r="6" spans="1:7" ht="18" customHeight="1">
      <c r="A6" s="34" t="s">
        <v>47</v>
      </c>
      <c r="B6" s="33"/>
      <c r="C6" s="33"/>
      <c r="D6" s="40">
        <v>100</v>
      </c>
      <c r="E6" s="40">
        <v>100</v>
      </c>
      <c r="F6" s="40">
        <v>100</v>
      </c>
      <c r="G6" s="26"/>
    </row>
    <row r="7" spans="1:7" ht="18" customHeight="1">
      <c r="A7" s="34" t="s">
        <v>48</v>
      </c>
      <c r="B7" s="33"/>
      <c r="C7" s="33"/>
      <c r="D7" s="40">
        <v>100.16291951775824</v>
      </c>
      <c r="E7" s="40">
        <v>96.774193548387103</v>
      </c>
      <c r="F7" s="40">
        <v>100</v>
      </c>
      <c r="G7" s="26"/>
    </row>
    <row r="8" spans="1:7" ht="18" customHeight="1">
      <c r="A8" s="34" t="s">
        <v>49</v>
      </c>
      <c r="B8" s="33"/>
      <c r="C8" s="33"/>
      <c r="D8" s="40">
        <v>100</v>
      </c>
      <c r="E8" s="40">
        <v>100</v>
      </c>
      <c r="F8" s="40">
        <v>100</v>
      </c>
      <c r="G8" s="26"/>
    </row>
    <row r="9" spans="1:7" ht="18" customHeight="1">
      <c r="A9" s="34" t="s">
        <v>50</v>
      </c>
      <c r="B9" s="33"/>
      <c r="C9" s="33"/>
      <c r="D9" s="40">
        <v>100</v>
      </c>
      <c r="E9" s="40">
        <v>100</v>
      </c>
      <c r="F9" s="40">
        <v>100</v>
      </c>
      <c r="G9" s="26"/>
    </row>
    <row r="10" spans="1:7" ht="18" customHeight="1">
      <c r="A10" s="34" t="s">
        <v>51</v>
      </c>
      <c r="B10" s="33"/>
      <c r="C10" s="33"/>
      <c r="D10" s="40">
        <v>100</v>
      </c>
      <c r="E10" s="40">
        <v>100</v>
      </c>
      <c r="F10" s="40">
        <v>100</v>
      </c>
      <c r="G10" s="26"/>
    </row>
    <row r="11" spans="1:7" ht="18" customHeight="1">
      <c r="A11" s="34" t="s">
        <v>52</v>
      </c>
      <c r="B11" s="33"/>
      <c r="C11" s="33"/>
      <c r="D11" s="40">
        <v>100</v>
      </c>
      <c r="E11" s="40">
        <v>97.777777777777771</v>
      </c>
      <c r="F11" s="40">
        <v>93.3333333333333</v>
      </c>
      <c r="G11" s="26"/>
    </row>
    <row r="12" spans="1:7" ht="18" customHeight="1">
      <c r="A12" s="34" t="s">
        <v>53</v>
      </c>
      <c r="B12" s="40"/>
      <c r="C12" s="40">
        <v>100</v>
      </c>
      <c r="D12" s="40">
        <v>75.352087180044151</v>
      </c>
      <c r="E12" s="40">
        <v>67.741935483871003</v>
      </c>
      <c r="F12" s="40">
        <v>69.892473118279554</v>
      </c>
      <c r="G12" s="26"/>
    </row>
    <row r="13" spans="1:7" ht="18" customHeight="1">
      <c r="A13" s="34" t="s">
        <v>54</v>
      </c>
      <c r="B13" s="40"/>
      <c r="C13" s="40">
        <v>100</v>
      </c>
      <c r="D13" s="40">
        <v>60.231949120838038</v>
      </c>
      <c r="E13" s="40">
        <v>72.222222222222243</v>
      </c>
      <c r="F13" s="40">
        <v>87.777777777777771</v>
      </c>
      <c r="G13" s="26"/>
    </row>
    <row r="14" spans="1:7" ht="18" customHeight="1">
      <c r="A14" s="34" t="s">
        <v>55</v>
      </c>
      <c r="B14" s="40"/>
      <c r="C14" s="40">
        <v>74.171825784729009</v>
      </c>
      <c r="D14" s="40">
        <v>53.654827848376215</v>
      </c>
      <c r="E14" s="40">
        <v>55.745990369646279</v>
      </c>
      <c r="F14" s="40">
        <v>83.80435176134101</v>
      </c>
      <c r="G14" s="26"/>
    </row>
    <row r="15" spans="1:7" ht="18" customHeight="1">
      <c r="A15" s="34" t="s">
        <v>56</v>
      </c>
      <c r="B15" s="40"/>
      <c r="C15" s="40">
        <v>43.590022084645732</v>
      </c>
      <c r="D15" s="40">
        <v>43.734839433764158</v>
      </c>
      <c r="E15" s="40">
        <v>36.094276094276111</v>
      </c>
      <c r="F15" s="40">
        <v>43.695014662756606</v>
      </c>
      <c r="G15" s="26"/>
    </row>
    <row r="16" spans="1:7" ht="18" customHeight="1">
      <c r="A16" s="34" t="s">
        <v>57</v>
      </c>
      <c r="B16" s="40"/>
      <c r="C16" s="40">
        <v>42.969376302709634</v>
      </c>
      <c r="D16" s="40">
        <v>46.015712682379338</v>
      </c>
      <c r="E16" s="40">
        <v>32.781454390649799</v>
      </c>
      <c r="F16" s="40">
        <v>48.104056437389772</v>
      </c>
      <c r="G16" s="26"/>
    </row>
    <row r="17" spans="1:7" ht="18" customHeight="1">
      <c r="A17" s="34" t="s">
        <v>58</v>
      </c>
      <c r="B17" s="40"/>
      <c r="C17" s="40">
        <v>53.003149777343289</v>
      </c>
      <c r="D17" s="40">
        <v>56.478766156185479</v>
      </c>
      <c r="E17" s="40">
        <v>86.455957423699388</v>
      </c>
      <c r="F17" s="40">
        <v>48.832410122732696</v>
      </c>
      <c r="G17" s="26"/>
    </row>
    <row r="18" spans="1:7" ht="18" customHeight="1">
      <c r="A18" s="34" t="s">
        <v>59</v>
      </c>
      <c r="B18" s="97">
        <f>(B12*22*45+B13*30*45+B14*45*31+B15*45*31+B16*28*45+B17*45*31)/(22*45+30*45+31*45+31*45+28*45+31*45)</f>
        <v>0</v>
      </c>
      <c r="C18" s="97">
        <f>(C12*22*45+C13*30*45+C14*45*31+C15*45*31+C16*28*45+C17*45*31)/(22*45+30*45+31*45+31*45+28*45+31*45)</f>
        <v>67.611892852740624</v>
      </c>
      <c r="D18" s="98">
        <f t="shared" ref="D18:F18" si="0">(D6*30+D7*31+D8*30+D9*31+D10*31+D11*30+D12*31+D13*30+D14*31+D15*31+D16*28+D17*31)/(30+31+30+31+31+30+31+30+31+31+28+31)</f>
        <v>78.099411158771886</v>
      </c>
      <c r="E18" s="98">
        <f>(E6*30+E7*31+E8*30+E9*31+E10*31+E11*30+E12*31+E13*30+E14*31+E15*31+E16*29+E17*31)/(30+31+30+31+31+30+31+30+31+31+29+31)</f>
        <v>78.901216168975736</v>
      </c>
      <c r="F18" s="98">
        <f t="shared" si="0"/>
        <v>81.406023707393558</v>
      </c>
      <c r="G18" s="26"/>
    </row>
    <row r="19" spans="1:7" ht="15">
      <c r="A19" s="96"/>
      <c r="B19" s="41"/>
      <c r="C19" s="41"/>
      <c r="D19" s="41"/>
      <c r="E19" s="41"/>
      <c r="F19" s="41"/>
    </row>
    <row r="20" spans="1:7" ht="24" customHeight="1">
      <c r="A20" s="154" t="s">
        <v>90</v>
      </c>
      <c r="B20" s="155"/>
      <c r="C20" s="155"/>
      <c r="D20" s="155"/>
      <c r="E20" s="155"/>
      <c r="F20" s="155"/>
      <c r="G20" s="156"/>
    </row>
    <row r="21" spans="1:7" ht="63" customHeight="1">
      <c r="A21" s="36" t="s">
        <v>82</v>
      </c>
      <c r="B21" s="36" t="s">
        <v>73</v>
      </c>
      <c r="C21" s="36" t="s">
        <v>60</v>
      </c>
      <c r="D21" s="36" t="s">
        <v>74</v>
      </c>
      <c r="E21" s="36" t="s">
        <v>61</v>
      </c>
      <c r="F21" s="36" t="s">
        <v>62</v>
      </c>
      <c r="G21" s="37" t="s">
        <v>91</v>
      </c>
    </row>
    <row r="22" spans="1:7" ht="18" customHeight="1">
      <c r="A22" s="34" t="s">
        <v>47</v>
      </c>
      <c r="B22" s="33"/>
      <c r="C22" s="33"/>
      <c r="D22" s="33"/>
      <c r="E22" s="33"/>
      <c r="F22" s="33"/>
      <c r="G22" s="26"/>
    </row>
    <row r="23" spans="1:7" ht="18" customHeight="1">
      <c r="A23" s="34" t="s">
        <v>48</v>
      </c>
      <c r="B23" s="33"/>
      <c r="C23" s="33"/>
      <c r="D23" s="33"/>
      <c r="E23" s="33"/>
      <c r="F23" s="33"/>
      <c r="G23" s="26"/>
    </row>
    <row r="24" spans="1:7" ht="18" customHeight="1">
      <c r="A24" s="34" t="s">
        <v>49</v>
      </c>
      <c r="B24" s="33"/>
      <c r="C24" s="33"/>
      <c r="D24" s="33"/>
      <c r="E24" s="33"/>
      <c r="F24" s="33"/>
      <c r="G24" s="26"/>
    </row>
    <row r="25" spans="1:7" ht="18" customHeight="1">
      <c r="A25" s="34" t="s">
        <v>50</v>
      </c>
      <c r="B25" s="33"/>
      <c r="C25" s="33"/>
      <c r="D25" s="33"/>
      <c r="E25" s="33"/>
      <c r="F25" s="33"/>
      <c r="G25" s="26"/>
    </row>
    <row r="26" spans="1:7" ht="18" customHeight="1">
      <c r="A26" s="34" t="s">
        <v>51</v>
      </c>
      <c r="B26" s="33"/>
      <c r="C26" s="33"/>
      <c r="D26" s="33"/>
      <c r="E26" s="33"/>
      <c r="F26" s="33"/>
      <c r="G26" s="26"/>
    </row>
    <row r="27" spans="1:7" ht="18" customHeight="1">
      <c r="A27" s="34" t="s">
        <v>52</v>
      </c>
      <c r="B27" s="33"/>
      <c r="C27" s="33"/>
      <c r="D27" s="33"/>
      <c r="E27" s="33"/>
      <c r="F27" s="33"/>
      <c r="G27" s="26"/>
    </row>
    <row r="28" spans="1:7" ht="18" customHeight="1">
      <c r="A28" s="34" t="s">
        <v>53</v>
      </c>
      <c r="B28" s="33"/>
      <c r="C28" s="33"/>
      <c r="D28" s="33"/>
      <c r="E28" s="33"/>
      <c r="F28" s="33"/>
      <c r="G28" s="26"/>
    </row>
    <row r="29" spans="1:7" ht="18" customHeight="1">
      <c r="A29" s="34" t="s">
        <v>54</v>
      </c>
      <c r="B29" s="33"/>
      <c r="C29" s="33"/>
      <c r="D29" s="33"/>
      <c r="E29" s="33"/>
      <c r="F29" s="33"/>
      <c r="G29" s="26"/>
    </row>
    <row r="30" spans="1:7" ht="18" customHeight="1">
      <c r="A30" s="34" t="s">
        <v>55</v>
      </c>
      <c r="B30" s="33"/>
      <c r="C30" s="33"/>
      <c r="D30" s="33"/>
      <c r="E30" s="33"/>
      <c r="F30" s="33"/>
      <c r="G30" s="26"/>
    </row>
    <row r="31" spans="1:7" ht="18" customHeight="1">
      <c r="A31" s="34" t="s">
        <v>56</v>
      </c>
      <c r="B31" s="33"/>
      <c r="C31" s="33"/>
      <c r="D31" s="33"/>
      <c r="E31" s="33"/>
      <c r="F31" s="33"/>
      <c r="G31" s="26"/>
    </row>
    <row r="32" spans="1:7" ht="18" customHeight="1">
      <c r="A32" s="34" t="s">
        <v>57</v>
      </c>
      <c r="B32" s="33"/>
      <c r="C32" s="33"/>
      <c r="D32" s="33"/>
      <c r="E32" s="33"/>
      <c r="F32" s="33"/>
      <c r="G32" s="26"/>
    </row>
    <row r="33" spans="1:7" ht="18" customHeight="1">
      <c r="A33" s="34" t="s">
        <v>58</v>
      </c>
      <c r="B33" s="33"/>
      <c r="C33" s="33"/>
      <c r="D33" s="33"/>
      <c r="E33" s="33"/>
      <c r="F33" s="33"/>
      <c r="G33" s="26"/>
    </row>
    <row r="34" spans="1:7" ht="18" customHeight="1">
      <c r="A34" s="34" t="s">
        <v>59</v>
      </c>
      <c r="B34" s="33"/>
      <c r="C34" s="33"/>
      <c r="D34" s="33"/>
      <c r="E34" s="33"/>
      <c r="F34" s="33"/>
      <c r="G34" s="26"/>
    </row>
    <row r="35" spans="1:7">
      <c r="A35" s="3"/>
    </row>
  </sheetData>
  <mergeCells count="3">
    <mergeCell ref="A3:G3"/>
    <mergeCell ref="A4:G4"/>
    <mergeCell ref="A20:G20"/>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69"/>
  <sheetViews>
    <sheetView view="pageBreakPreview" zoomScaleNormal="100" zoomScaleSheetLayoutView="100" workbookViewId="0">
      <selection activeCell="R12" sqref="R12"/>
    </sheetView>
  </sheetViews>
  <sheetFormatPr defaultRowHeight="12.75"/>
  <cols>
    <col min="1" max="1" width="5.83203125" style="43" customWidth="1"/>
    <col min="2" max="2" width="34.5" style="42" customWidth="1"/>
    <col min="3" max="15" width="11.83203125" style="42" customWidth="1"/>
    <col min="16" max="16384" width="9.33203125" style="42"/>
  </cols>
  <sheetData>
    <row r="1" spans="1:15" ht="15.75">
      <c r="A1" s="61"/>
      <c r="B1" s="62"/>
      <c r="C1" s="62"/>
      <c r="D1" s="62"/>
      <c r="E1" s="62"/>
      <c r="F1" s="62"/>
      <c r="G1" s="62"/>
      <c r="H1" s="62"/>
      <c r="I1" s="62"/>
      <c r="J1" s="62"/>
      <c r="K1" s="62"/>
      <c r="L1" s="62"/>
      <c r="M1" s="62"/>
      <c r="N1" s="45" t="s">
        <v>125</v>
      </c>
      <c r="O1" s="62"/>
    </row>
    <row r="2" spans="1:15" ht="15.75">
      <c r="A2" s="61"/>
      <c r="B2" s="62"/>
      <c r="C2" s="62"/>
      <c r="D2" s="62"/>
      <c r="E2" s="62"/>
      <c r="F2" s="62"/>
      <c r="G2" s="62"/>
      <c r="H2" s="62"/>
      <c r="I2" s="62"/>
      <c r="J2" s="62"/>
      <c r="K2" s="62"/>
      <c r="L2" s="62"/>
      <c r="M2" s="62"/>
      <c r="N2" s="45"/>
      <c r="O2" s="62"/>
    </row>
    <row r="3" spans="1:15" ht="20.100000000000001" customHeight="1">
      <c r="A3" s="160" t="s">
        <v>101</v>
      </c>
      <c r="B3" s="160"/>
      <c r="C3" s="161" t="s">
        <v>130</v>
      </c>
      <c r="D3" s="162"/>
      <c r="E3" s="162"/>
      <c r="F3" s="162"/>
      <c r="G3" s="162"/>
      <c r="H3" s="162"/>
      <c r="I3" s="162"/>
      <c r="J3" s="162"/>
      <c r="K3" s="162"/>
      <c r="L3" s="162"/>
      <c r="M3" s="162"/>
      <c r="N3" s="162"/>
      <c r="O3" s="163"/>
    </row>
    <row r="4" spans="1:15" ht="20.100000000000001" customHeight="1">
      <c r="A4" s="160" t="s">
        <v>102</v>
      </c>
      <c r="B4" s="160"/>
      <c r="C4" s="161" t="s">
        <v>136</v>
      </c>
      <c r="D4" s="162"/>
      <c r="E4" s="162"/>
      <c r="F4" s="162"/>
      <c r="G4" s="162"/>
      <c r="H4" s="162"/>
      <c r="I4" s="162"/>
      <c r="J4" s="162"/>
      <c r="K4" s="162"/>
      <c r="L4" s="162"/>
      <c r="M4" s="162"/>
      <c r="N4" s="162"/>
      <c r="O4" s="163"/>
    </row>
    <row r="5" spans="1:15" ht="20.100000000000001" customHeight="1">
      <c r="A5" s="160" t="s">
        <v>103</v>
      </c>
      <c r="B5" s="160"/>
      <c r="C5" s="161" t="s">
        <v>137</v>
      </c>
      <c r="D5" s="162"/>
      <c r="E5" s="162"/>
      <c r="F5" s="162"/>
      <c r="G5" s="162"/>
      <c r="H5" s="162"/>
      <c r="I5" s="162"/>
      <c r="J5" s="162"/>
      <c r="K5" s="162"/>
      <c r="L5" s="162"/>
      <c r="M5" s="162"/>
      <c r="N5" s="162"/>
      <c r="O5" s="163"/>
    </row>
    <row r="6" spans="1:15" ht="20.100000000000001" customHeight="1">
      <c r="A6" s="164" t="s">
        <v>104</v>
      </c>
      <c r="B6" s="165"/>
      <c r="C6" s="165"/>
      <c r="D6" s="165"/>
      <c r="E6" s="165"/>
      <c r="F6" s="63"/>
      <c r="G6" s="63"/>
      <c r="H6" s="63"/>
      <c r="I6" s="63" t="s">
        <v>138</v>
      </c>
      <c r="J6" s="63"/>
      <c r="K6" s="63"/>
      <c r="L6" s="63"/>
      <c r="M6" s="63"/>
      <c r="N6" s="63"/>
      <c r="O6" s="64"/>
    </row>
    <row r="7" spans="1:15" ht="20.100000000000001" customHeight="1">
      <c r="A7" s="160" t="s">
        <v>105</v>
      </c>
      <c r="B7" s="160"/>
      <c r="C7" s="161" t="s">
        <v>139</v>
      </c>
      <c r="D7" s="162"/>
      <c r="E7" s="162"/>
      <c r="F7" s="162"/>
      <c r="G7" s="162"/>
      <c r="H7" s="162"/>
      <c r="I7" s="162"/>
      <c r="J7" s="162"/>
      <c r="K7" s="162"/>
      <c r="L7" s="162"/>
      <c r="M7" s="162"/>
      <c r="N7" s="162"/>
      <c r="O7" s="163"/>
    </row>
    <row r="8" spans="1:15" ht="20.100000000000001" customHeight="1">
      <c r="A8" s="160" t="s">
        <v>106</v>
      </c>
      <c r="B8" s="160"/>
      <c r="C8" s="166">
        <v>41548</v>
      </c>
      <c r="D8" s="167"/>
      <c r="E8" s="167"/>
      <c r="F8" s="167"/>
      <c r="G8" s="167"/>
      <c r="H8" s="167"/>
      <c r="I8" s="167"/>
      <c r="J8" s="167"/>
      <c r="K8" s="167"/>
      <c r="L8" s="167"/>
      <c r="M8" s="167"/>
      <c r="N8" s="167"/>
      <c r="O8" s="168"/>
    </row>
    <row r="9" spans="1:15" s="103" customFormat="1" ht="28.5" customHeight="1">
      <c r="A9" s="100"/>
      <c r="B9" s="101"/>
      <c r="C9" s="102" t="s">
        <v>92</v>
      </c>
      <c r="D9" s="102" t="s">
        <v>93</v>
      </c>
      <c r="E9" s="102" t="s">
        <v>94</v>
      </c>
      <c r="F9" s="102" t="s">
        <v>95</v>
      </c>
      <c r="G9" s="102" t="s">
        <v>96</v>
      </c>
      <c r="H9" s="102" t="s">
        <v>97</v>
      </c>
      <c r="I9" s="102" t="s">
        <v>98</v>
      </c>
      <c r="J9" s="102" t="s">
        <v>99</v>
      </c>
      <c r="K9" s="102" t="s">
        <v>73</v>
      </c>
      <c r="L9" s="102" t="s">
        <v>60</v>
      </c>
      <c r="M9" s="102" t="s">
        <v>74</v>
      </c>
      <c r="N9" s="102" t="s">
        <v>61</v>
      </c>
      <c r="O9" s="102" t="s">
        <v>62</v>
      </c>
    </row>
    <row r="10" spans="1:15" ht="20.100000000000001" customHeight="1">
      <c r="A10" s="65">
        <v>1</v>
      </c>
      <c r="B10" s="66" t="s">
        <v>147</v>
      </c>
      <c r="C10" s="169" t="s">
        <v>140</v>
      </c>
      <c r="D10" s="170"/>
      <c r="E10" s="170"/>
      <c r="F10" s="170"/>
      <c r="G10" s="170"/>
      <c r="H10" s="170"/>
      <c r="I10" s="170"/>
      <c r="J10" s="170"/>
      <c r="K10" s="171"/>
      <c r="L10" s="99">
        <v>67.611892852740624</v>
      </c>
      <c r="M10" s="99">
        <v>78.099411158771886</v>
      </c>
      <c r="N10" s="99">
        <v>78.901216168975736</v>
      </c>
      <c r="O10" s="99">
        <v>81.406023707393558</v>
      </c>
    </row>
    <row r="11" spans="1:15" ht="20.100000000000001" customHeight="1">
      <c r="A11" s="65">
        <v>2</v>
      </c>
      <c r="B11" s="68" t="s">
        <v>107</v>
      </c>
      <c r="C11" s="172"/>
      <c r="D11" s="173"/>
      <c r="E11" s="173"/>
      <c r="F11" s="173"/>
      <c r="G11" s="173"/>
      <c r="H11" s="173"/>
      <c r="I11" s="173"/>
      <c r="J11" s="173"/>
      <c r="K11" s="174"/>
      <c r="L11" s="69"/>
      <c r="M11" s="69"/>
      <c r="N11" s="69"/>
      <c r="O11" s="69"/>
    </row>
    <row r="12" spans="1:15" ht="20.100000000000001" customHeight="1">
      <c r="A12" s="65">
        <v>3</v>
      </c>
      <c r="B12" s="68" t="s">
        <v>108</v>
      </c>
      <c r="C12" s="172"/>
      <c r="D12" s="173"/>
      <c r="E12" s="173"/>
      <c r="F12" s="173"/>
      <c r="G12" s="173"/>
      <c r="H12" s="173"/>
      <c r="I12" s="173"/>
      <c r="J12" s="173"/>
      <c r="K12" s="174"/>
      <c r="L12" s="70">
        <v>68.528999999999996</v>
      </c>
      <c r="M12" s="70">
        <v>68.703999999999994</v>
      </c>
      <c r="N12" s="70">
        <v>83.662000000000006</v>
      </c>
      <c r="O12" s="70">
        <v>88.003000000000014</v>
      </c>
    </row>
    <row r="13" spans="1:15" ht="20.100000000000001" customHeight="1">
      <c r="A13" s="65">
        <v>4</v>
      </c>
      <c r="B13" s="68" t="s">
        <v>109</v>
      </c>
      <c r="C13" s="172"/>
      <c r="D13" s="173"/>
      <c r="E13" s="173"/>
      <c r="F13" s="173"/>
      <c r="G13" s="173"/>
      <c r="H13" s="173"/>
      <c r="I13" s="173"/>
      <c r="J13" s="173"/>
      <c r="K13" s="174"/>
      <c r="L13" s="69"/>
      <c r="M13" s="69"/>
      <c r="N13" s="69"/>
      <c r="O13" s="69"/>
    </row>
    <row r="14" spans="1:15" ht="20.100000000000001" customHeight="1">
      <c r="A14" s="65">
        <v>5</v>
      </c>
      <c r="B14" s="68" t="s">
        <v>110</v>
      </c>
      <c r="C14" s="172"/>
      <c r="D14" s="173"/>
      <c r="E14" s="173"/>
      <c r="F14" s="173"/>
      <c r="G14" s="173"/>
      <c r="H14" s="173"/>
      <c r="I14" s="173"/>
      <c r="J14" s="173"/>
      <c r="K14" s="174"/>
      <c r="L14" s="67">
        <v>71.94</v>
      </c>
      <c r="M14" s="67">
        <v>75.553200000000004</v>
      </c>
      <c r="N14" s="67">
        <v>90.712400000000002</v>
      </c>
      <c r="O14" s="67">
        <v>95.102099999999993</v>
      </c>
    </row>
    <row r="15" spans="1:15" ht="30.75" customHeight="1">
      <c r="A15" s="65">
        <v>6</v>
      </c>
      <c r="B15" s="66" t="s">
        <v>148</v>
      </c>
      <c r="C15" s="172"/>
      <c r="D15" s="173"/>
      <c r="E15" s="173"/>
      <c r="F15" s="173"/>
      <c r="G15" s="173"/>
      <c r="H15" s="173"/>
      <c r="I15" s="173"/>
      <c r="J15" s="173"/>
      <c r="K15" s="174"/>
      <c r="L15" s="159" t="s">
        <v>143</v>
      </c>
      <c r="M15" s="159"/>
      <c r="N15" s="159"/>
      <c r="O15" s="159"/>
    </row>
    <row r="16" spans="1:15" ht="19.5" customHeight="1">
      <c r="A16" s="65">
        <v>7</v>
      </c>
      <c r="B16" s="68" t="s">
        <v>111</v>
      </c>
      <c r="C16" s="172"/>
      <c r="D16" s="173"/>
      <c r="E16" s="173"/>
      <c r="F16" s="173"/>
      <c r="G16" s="173"/>
      <c r="H16" s="173"/>
      <c r="I16" s="173"/>
      <c r="J16" s="173"/>
      <c r="K16" s="174"/>
      <c r="L16" s="159"/>
      <c r="M16" s="159"/>
      <c r="N16" s="159"/>
      <c r="O16" s="159"/>
    </row>
    <row r="17" spans="1:15" ht="33" customHeight="1">
      <c r="A17" s="65">
        <v>8</v>
      </c>
      <c r="B17" s="66" t="s">
        <v>149</v>
      </c>
      <c r="C17" s="172"/>
      <c r="D17" s="173"/>
      <c r="E17" s="173"/>
      <c r="F17" s="173"/>
      <c r="G17" s="173"/>
      <c r="H17" s="173"/>
      <c r="I17" s="173"/>
      <c r="J17" s="173"/>
      <c r="K17" s="174"/>
      <c r="L17" s="159"/>
      <c r="M17" s="159"/>
      <c r="N17" s="159"/>
      <c r="O17" s="159"/>
    </row>
    <row r="18" spans="1:15" ht="32.25" customHeight="1">
      <c r="A18" s="65">
        <v>9</v>
      </c>
      <c r="B18" s="66" t="s">
        <v>150</v>
      </c>
      <c r="C18" s="172"/>
      <c r="D18" s="173"/>
      <c r="E18" s="173"/>
      <c r="F18" s="173"/>
      <c r="G18" s="173"/>
      <c r="H18" s="173"/>
      <c r="I18" s="173"/>
      <c r="J18" s="173"/>
      <c r="K18" s="174"/>
      <c r="L18" s="159"/>
      <c r="M18" s="159"/>
      <c r="N18" s="159"/>
      <c r="O18" s="159"/>
    </row>
    <row r="19" spans="1:15" ht="33" customHeight="1">
      <c r="A19" s="65">
        <v>10</v>
      </c>
      <c r="B19" s="66" t="s">
        <v>151</v>
      </c>
      <c r="C19" s="172"/>
      <c r="D19" s="173"/>
      <c r="E19" s="173"/>
      <c r="F19" s="173"/>
      <c r="G19" s="173"/>
      <c r="H19" s="173"/>
      <c r="I19" s="173"/>
      <c r="J19" s="173"/>
      <c r="K19" s="174"/>
      <c r="L19" s="159"/>
      <c r="M19" s="159"/>
      <c r="N19" s="159"/>
      <c r="O19" s="159"/>
    </row>
    <row r="20" spans="1:15" ht="49.5" customHeight="1">
      <c r="A20" s="65">
        <v>11</v>
      </c>
      <c r="B20" s="66" t="s">
        <v>152</v>
      </c>
      <c r="C20" s="172"/>
      <c r="D20" s="173"/>
      <c r="E20" s="173"/>
      <c r="F20" s="173"/>
      <c r="G20" s="173"/>
      <c r="H20" s="173"/>
      <c r="I20" s="173"/>
      <c r="J20" s="173"/>
      <c r="K20" s="174"/>
      <c r="L20" s="159"/>
      <c r="M20" s="159"/>
      <c r="N20" s="159"/>
      <c r="O20" s="159"/>
    </row>
    <row r="21" spans="1:15" ht="33.75" customHeight="1">
      <c r="A21" s="65">
        <v>12</v>
      </c>
      <c r="B21" s="66" t="s">
        <v>153</v>
      </c>
      <c r="C21" s="172"/>
      <c r="D21" s="173"/>
      <c r="E21" s="173"/>
      <c r="F21" s="173"/>
      <c r="G21" s="173"/>
      <c r="H21" s="173"/>
      <c r="I21" s="173"/>
      <c r="J21" s="173"/>
      <c r="K21" s="174"/>
      <c r="L21" s="159"/>
      <c r="M21" s="159"/>
      <c r="N21" s="159"/>
      <c r="O21" s="159"/>
    </row>
    <row r="22" spans="1:15" ht="19.5" customHeight="1">
      <c r="A22" s="65">
        <v>13</v>
      </c>
      <c r="B22" s="68" t="s">
        <v>112</v>
      </c>
      <c r="C22" s="172"/>
      <c r="D22" s="173"/>
      <c r="E22" s="173"/>
      <c r="F22" s="173"/>
      <c r="G22" s="173"/>
      <c r="H22" s="173"/>
      <c r="I22" s="173"/>
      <c r="J22" s="173"/>
      <c r="K22" s="174"/>
      <c r="L22" s="159"/>
      <c r="M22" s="159"/>
      <c r="N22" s="159"/>
      <c r="O22" s="159"/>
    </row>
    <row r="23" spans="1:15" ht="33" customHeight="1">
      <c r="A23" s="65">
        <v>14</v>
      </c>
      <c r="B23" s="66" t="s">
        <v>154</v>
      </c>
      <c r="C23" s="172"/>
      <c r="D23" s="173"/>
      <c r="E23" s="173"/>
      <c r="F23" s="173"/>
      <c r="G23" s="173"/>
      <c r="H23" s="173"/>
      <c r="I23" s="173"/>
      <c r="J23" s="173"/>
      <c r="K23" s="174"/>
      <c r="L23" s="159"/>
      <c r="M23" s="159"/>
      <c r="N23" s="159"/>
      <c r="O23" s="159"/>
    </row>
    <row r="24" spans="1:15" ht="34.5" customHeight="1">
      <c r="A24" s="65">
        <v>15</v>
      </c>
      <c r="B24" s="66" t="s">
        <v>155</v>
      </c>
      <c r="C24" s="172"/>
      <c r="D24" s="173"/>
      <c r="E24" s="173"/>
      <c r="F24" s="173"/>
      <c r="G24" s="173"/>
      <c r="H24" s="173"/>
      <c r="I24" s="173"/>
      <c r="J24" s="173"/>
      <c r="K24" s="174"/>
      <c r="L24" s="159"/>
      <c r="M24" s="159"/>
      <c r="N24" s="159"/>
      <c r="O24" s="159"/>
    </row>
    <row r="25" spans="1:15" ht="49.5" customHeight="1">
      <c r="A25" s="65">
        <v>16</v>
      </c>
      <c r="B25" s="66" t="s">
        <v>156</v>
      </c>
      <c r="C25" s="172"/>
      <c r="D25" s="173"/>
      <c r="E25" s="173"/>
      <c r="F25" s="173"/>
      <c r="G25" s="173"/>
      <c r="H25" s="173"/>
      <c r="I25" s="173"/>
      <c r="J25" s="173"/>
      <c r="K25" s="174"/>
      <c r="L25" s="159"/>
      <c r="M25" s="159"/>
      <c r="N25" s="159"/>
      <c r="O25" s="159"/>
    </row>
    <row r="26" spans="1:15" ht="32.25" customHeight="1">
      <c r="A26" s="65">
        <v>17</v>
      </c>
      <c r="B26" s="66" t="s">
        <v>157</v>
      </c>
      <c r="C26" s="172"/>
      <c r="D26" s="173"/>
      <c r="E26" s="173"/>
      <c r="F26" s="173"/>
      <c r="G26" s="173"/>
      <c r="H26" s="173"/>
      <c r="I26" s="173"/>
      <c r="J26" s="173"/>
      <c r="K26" s="174"/>
      <c r="L26" s="159"/>
      <c r="M26" s="159"/>
      <c r="N26" s="159"/>
      <c r="O26" s="159"/>
    </row>
    <row r="27" spans="1:15" ht="18" customHeight="1">
      <c r="A27" s="65">
        <v>18</v>
      </c>
      <c r="B27" s="68" t="s">
        <v>113</v>
      </c>
      <c r="C27" s="172"/>
      <c r="D27" s="173"/>
      <c r="E27" s="173"/>
      <c r="F27" s="173"/>
      <c r="G27" s="173"/>
      <c r="H27" s="173"/>
      <c r="I27" s="173"/>
      <c r="J27" s="173"/>
      <c r="K27" s="174"/>
      <c r="L27" s="159"/>
      <c r="M27" s="159"/>
      <c r="N27" s="159"/>
      <c r="O27" s="159"/>
    </row>
    <row r="28" spans="1:15" ht="36.75" customHeight="1">
      <c r="A28" s="71">
        <v>19</v>
      </c>
      <c r="B28" s="72" t="s">
        <v>158</v>
      </c>
      <c r="C28" s="172"/>
      <c r="D28" s="173"/>
      <c r="E28" s="173"/>
      <c r="F28" s="173"/>
      <c r="G28" s="173"/>
      <c r="H28" s="173"/>
      <c r="I28" s="173"/>
      <c r="J28" s="173"/>
      <c r="K28" s="174"/>
      <c r="L28" s="73">
        <v>5.35</v>
      </c>
      <c r="M28" s="73">
        <v>7.24</v>
      </c>
      <c r="N28" s="73">
        <v>5.75</v>
      </c>
      <c r="O28" s="73">
        <v>5.16</v>
      </c>
    </row>
    <row r="29" spans="1:15" ht="33" customHeight="1">
      <c r="A29" s="65">
        <v>20</v>
      </c>
      <c r="B29" s="66" t="s">
        <v>159</v>
      </c>
      <c r="C29" s="172"/>
      <c r="D29" s="173"/>
      <c r="E29" s="173"/>
      <c r="F29" s="173"/>
      <c r="G29" s="173"/>
      <c r="H29" s="173"/>
      <c r="I29" s="173"/>
      <c r="J29" s="173"/>
      <c r="K29" s="174"/>
      <c r="L29" s="69"/>
      <c r="M29" s="69"/>
      <c r="N29" s="69"/>
      <c r="O29" s="69"/>
    </row>
    <row r="30" spans="1:15" ht="19.5" customHeight="1">
      <c r="A30" s="65">
        <v>21</v>
      </c>
      <c r="B30" s="68" t="s">
        <v>114</v>
      </c>
      <c r="C30" s="172"/>
      <c r="D30" s="173"/>
      <c r="E30" s="173"/>
      <c r="F30" s="173"/>
      <c r="G30" s="173"/>
      <c r="H30" s="173"/>
      <c r="I30" s="173"/>
      <c r="J30" s="173"/>
      <c r="K30" s="174"/>
      <c r="L30" s="70">
        <v>294.30626000000001</v>
      </c>
      <c r="M30" s="70">
        <v>305.84071999999998</v>
      </c>
      <c r="N30" s="70">
        <v>308.38711999999998</v>
      </c>
      <c r="O30" s="70">
        <v>316.12625000000003</v>
      </c>
    </row>
    <row r="31" spans="1:15" ht="48" customHeight="1">
      <c r="A31" s="65">
        <v>22</v>
      </c>
      <c r="B31" s="66" t="s">
        <v>160</v>
      </c>
      <c r="C31" s="172"/>
      <c r="D31" s="173"/>
      <c r="E31" s="173"/>
      <c r="F31" s="173"/>
      <c r="G31" s="173"/>
      <c r="H31" s="173"/>
      <c r="I31" s="173"/>
      <c r="J31" s="173"/>
      <c r="K31" s="174"/>
      <c r="L31" s="70">
        <v>32.888500000000001</v>
      </c>
      <c r="M31" s="70">
        <v>35.000599999999999</v>
      </c>
      <c r="N31" s="70">
        <v>35.693800000000003</v>
      </c>
      <c r="O31" s="70">
        <v>36.147399999999998</v>
      </c>
    </row>
    <row r="32" spans="1:15" ht="38.25" customHeight="1">
      <c r="A32" s="65">
        <v>23</v>
      </c>
      <c r="B32" s="66" t="s">
        <v>161</v>
      </c>
      <c r="C32" s="172"/>
      <c r="D32" s="173"/>
      <c r="E32" s="173"/>
      <c r="F32" s="173"/>
      <c r="G32" s="173"/>
      <c r="H32" s="173"/>
      <c r="I32" s="173"/>
      <c r="J32" s="173"/>
      <c r="K32" s="174"/>
      <c r="L32" s="70">
        <v>981.02080000000001</v>
      </c>
      <c r="M32" s="70">
        <v>1019.4690000000001</v>
      </c>
      <c r="N32" s="70">
        <v>1027.9570000000001</v>
      </c>
      <c r="O32" s="70">
        <v>1053.7541000000001</v>
      </c>
    </row>
    <row r="33" spans="1:15" ht="36.75" customHeight="1">
      <c r="A33" s="65">
        <v>24</v>
      </c>
      <c r="B33" s="66" t="s">
        <v>162</v>
      </c>
      <c r="C33" s="172"/>
      <c r="D33" s="173"/>
      <c r="E33" s="173"/>
      <c r="F33" s="173"/>
      <c r="G33" s="173"/>
      <c r="H33" s="173"/>
      <c r="I33" s="173"/>
      <c r="J33" s="173"/>
      <c r="K33" s="174"/>
      <c r="L33" s="69"/>
      <c r="M33" s="69"/>
      <c r="N33" s="69"/>
      <c r="O33" s="69"/>
    </row>
    <row r="34" spans="1:15" ht="37.5" customHeight="1">
      <c r="A34" s="75"/>
      <c r="B34" s="66" t="s">
        <v>163</v>
      </c>
      <c r="C34" s="172"/>
      <c r="D34" s="173"/>
      <c r="E34" s="173"/>
      <c r="F34" s="173"/>
      <c r="G34" s="173"/>
      <c r="H34" s="173"/>
      <c r="I34" s="173"/>
      <c r="J34" s="173"/>
      <c r="K34" s="174"/>
      <c r="L34" s="74"/>
      <c r="M34" s="74"/>
      <c r="N34" s="74"/>
      <c r="O34" s="74"/>
    </row>
    <row r="35" spans="1:15" ht="20.100000000000001" customHeight="1">
      <c r="A35" s="75"/>
      <c r="B35" s="68" t="s">
        <v>115</v>
      </c>
      <c r="C35" s="172"/>
      <c r="D35" s="173"/>
      <c r="E35" s="173"/>
      <c r="F35" s="173"/>
      <c r="G35" s="173"/>
      <c r="H35" s="173"/>
      <c r="I35" s="173"/>
      <c r="J35" s="173"/>
      <c r="K35" s="174"/>
      <c r="L35" s="70">
        <v>57.202399999999997</v>
      </c>
      <c r="M35" s="70">
        <v>62.643341772399999</v>
      </c>
      <c r="N35" s="70">
        <v>64.113101939200007</v>
      </c>
      <c r="O35" s="70">
        <v>65.186705560600004</v>
      </c>
    </row>
    <row r="36" spans="1:15" ht="20.100000000000001" customHeight="1">
      <c r="A36" s="75"/>
      <c r="B36" s="68" t="s">
        <v>116</v>
      </c>
      <c r="C36" s="172"/>
      <c r="D36" s="173"/>
      <c r="E36" s="173"/>
      <c r="F36" s="173"/>
      <c r="G36" s="173"/>
      <c r="H36" s="173"/>
      <c r="I36" s="173"/>
      <c r="J36" s="173"/>
      <c r="K36" s="174"/>
      <c r="L36" s="76">
        <v>0.20876</v>
      </c>
      <c r="M36" s="76">
        <v>0.20876</v>
      </c>
      <c r="N36" s="76">
        <v>0.20876</v>
      </c>
      <c r="O36" s="76">
        <v>0.20876</v>
      </c>
    </row>
    <row r="37" spans="1:15" ht="20.100000000000001" customHeight="1">
      <c r="A37" s="75"/>
      <c r="B37" s="68" t="s">
        <v>117</v>
      </c>
      <c r="C37" s="172"/>
      <c r="D37" s="173"/>
      <c r="E37" s="173"/>
      <c r="F37" s="173"/>
      <c r="G37" s="173"/>
      <c r="H37" s="173"/>
      <c r="I37" s="173"/>
      <c r="J37" s="173"/>
      <c r="K37" s="174"/>
      <c r="L37" s="69"/>
      <c r="M37" s="69"/>
      <c r="N37" s="69"/>
      <c r="O37" s="69"/>
    </row>
    <row r="38" spans="1:15" ht="20.100000000000001" customHeight="1">
      <c r="A38" s="75"/>
      <c r="B38" s="68" t="s">
        <v>115</v>
      </c>
      <c r="C38" s="172"/>
      <c r="D38" s="173"/>
      <c r="E38" s="173"/>
      <c r="F38" s="173"/>
      <c r="G38" s="173"/>
      <c r="H38" s="173"/>
      <c r="I38" s="173"/>
      <c r="J38" s="173"/>
      <c r="K38" s="174"/>
      <c r="L38" s="70">
        <v>45.492800000000003</v>
      </c>
      <c r="M38" s="70">
        <v>39.688007702070301</v>
      </c>
      <c r="N38" s="70">
        <v>37.585482571361503</v>
      </c>
      <c r="O38" s="70">
        <v>34.553767520774301</v>
      </c>
    </row>
    <row r="39" spans="1:15" ht="33.75" customHeight="1">
      <c r="A39" s="75"/>
      <c r="B39" s="66" t="s">
        <v>164</v>
      </c>
      <c r="C39" s="172"/>
      <c r="D39" s="173"/>
      <c r="E39" s="173"/>
      <c r="F39" s="173"/>
      <c r="G39" s="173"/>
      <c r="H39" s="173"/>
      <c r="I39" s="173"/>
      <c r="J39" s="173"/>
      <c r="K39" s="174"/>
      <c r="L39" s="76">
        <v>7.2373199999999999E-2</v>
      </c>
      <c r="M39" s="76">
        <v>6.081893876565813E-2</v>
      </c>
      <c r="N39" s="76">
        <v>6.0755918212526808E-2</v>
      </c>
      <c r="O39" s="76">
        <v>5.9651228762421217E-2</v>
      </c>
    </row>
    <row r="40" spans="1:15" ht="36.75" customHeight="1">
      <c r="A40" s="75"/>
      <c r="B40" s="66" t="s">
        <v>165</v>
      </c>
      <c r="C40" s="172"/>
      <c r="D40" s="173"/>
      <c r="E40" s="173"/>
      <c r="F40" s="173"/>
      <c r="G40" s="173"/>
      <c r="H40" s="173"/>
      <c r="I40" s="173"/>
      <c r="J40" s="173"/>
      <c r="K40" s="174"/>
      <c r="L40" s="69"/>
      <c r="M40" s="69"/>
      <c r="N40" s="69"/>
      <c r="O40" s="69"/>
    </row>
    <row r="41" spans="1:15" ht="20.100000000000001" customHeight="1">
      <c r="A41" s="75"/>
      <c r="B41" s="68" t="s">
        <v>115</v>
      </c>
      <c r="C41" s="172"/>
      <c r="D41" s="173"/>
      <c r="E41" s="173"/>
      <c r="F41" s="173"/>
      <c r="G41" s="173"/>
      <c r="H41" s="173"/>
      <c r="I41" s="173"/>
      <c r="J41" s="173"/>
      <c r="K41" s="174"/>
      <c r="L41" s="70">
        <v>45.4499</v>
      </c>
      <c r="M41" s="70">
        <v>49.772986419920002</v>
      </c>
      <c r="N41" s="70">
        <v>50.940777850400004</v>
      </c>
      <c r="O41" s="70">
        <v>51.793804852439997</v>
      </c>
    </row>
    <row r="42" spans="1:15" ht="20.100000000000001" customHeight="1">
      <c r="A42" s="75"/>
      <c r="B42" s="68" t="s">
        <v>116</v>
      </c>
      <c r="C42" s="172"/>
      <c r="D42" s="173"/>
      <c r="E42" s="173"/>
      <c r="F42" s="173"/>
      <c r="G42" s="173"/>
      <c r="H42" s="173"/>
      <c r="I42" s="173"/>
      <c r="J42" s="173"/>
      <c r="K42" s="174"/>
      <c r="L42" s="77">
        <v>4.9760800000000001E-2</v>
      </c>
      <c r="M42" s="77">
        <v>4.9760800000000001E-2</v>
      </c>
      <c r="N42" s="77">
        <f>M42</f>
        <v>4.9760800000000001E-2</v>
      </c>
      <c r="O42" s="77">
        <f t="shared" ref="O42" si="0">N42</f>
        <v>4.9760800000000001E-2</v>
      </c>
    </row>
    <row r="43" spans="1:15" ht="20.100000000000001" customHeight="1">
      <c r="A43" s="75"/>
      <c r="B43" s="68" t="s">
        <v>118</v>
      </c>
      <c r="C43" s="172"/>
      <c r="D43" s="173"/>
      <c r="E43" s="173"/>
      <c r="F43" s="173"/>
      <c r="G43" s="173"/>
      <c r="H43" s="173"/>
      <c r="I43" s="173"/>
      <c r="J43" s="173"/>
      <c r="K43" s="174"/>
      <c r="L43" s="69"/>
      <c r="M43" s="69"/>
      <c r="N43" s="69"/>
      <c r="O43" s="69"/>
    </row>
    <row r="44" spans="1:15" ht="20.100000000000001" customHeight="1">
      <c r="A44" s="75"/>
      <c r="B44" s="68" t="s">
        <v>115</v>
      </c>
      <c r="C44" s="172"/>
      <c r="D44" s="173"/>
      <c r="E44" s="173"/>
      <c r="F44" s="173"/>
      <c r="G44" s="173"/>
      <c r="H44" s="173"/>
      <c r="I44" s="173"/>
      <c r="J44" s="173"/>
      <c r="K44" s="174"/>
      <c r="L44" s="70">
        <v>4.3413000000000004</v>
      </c>
      <c r="M44" s="70">
        <v>4.7250804681573202</v>
      </c>
      <c r="N44" s="70">
        <v>4.8186691080528199</v>
      </c>
      <c r="O44" s="70">
        <v>4.8798975483486702</v>
      </c>
    </row>
    <row r="45" spans="1:15" ht="20.100000000000001" customHeight="1">
      <c r="A45" s="75"/>
      <c r="B45" s="68" t="s">
        <v>116</v>
      </c>
      <c r="C45" s="172"/>
      <c r="D45" s="173"/>
      <c r="E45" s="173"/>
      <c r="F45" s="173"/>
      <c r="G45" s="173"/>
      <c r="H45" s="173"/>
      <c r="I45" s="173"/>
      <c r="J45" s="173"/>
      <c r="K45" s="174"/>
      <c r="L45" s="78">
        <v>0.13200000000000001</v>
      </c>
      <c r="M45" s="78">
        <v>0.13500000000000001</v>
      </c>
      <c r="N45" s="78">
        <v>0.13500000000000001</v>
      </c>
      <c r="O45" s="78">
        <v>0.13500000000000001</v>
      </c>
    </row>
    <row r="46" spans="1:15" ht="51" customHeight="1">
      <c r="A46" s="75"/>
      <c r="B46" s="68" t="s">
        <v>100</v>
      </c>
      <c r="C46" s="172"/>
      <c r="D46" s="173"/>
      <c r="E46" s="173"/>
      <c r="F46" s="173"/>
      <c r="G46" s="173"/>
      <c r="H46" s="173"/>
      <c r="I46" s="173"/>
      <c r="J46" s="173"/>
      <c r="K46" s="174"/>
      <c r="L46" s="69"/>
      <c r="M46" s="69"/>
      <c r="N46" s="69"/>
      <c r="O46" s="69"/>
    </row>
    <row r="47" spans="1:15" ht="0.75" customHeight="1">
      <c r="A47" s="75"/>
      <c r="B47" s="68"/>
      <c r="C47" s="84"/>
      <c r="D47" s="85"/>
      <c r="E47" s="85"/>
      <c r="F47" s="85"/>
      <c r="G47" s="85"/>
      <c r="H47" s="85"/>
      <c r="I47" s="85"/>
      <c r="J47" s="85"/>
      <c r="K47" s="86"/>
      <c r="L47" s="69"/>
      <c r="M47" s="69"/>
      <c r="N47" s="69"/>
      <c r="O47" s="69"/>
    </row>
    <row r="48" spans="1:15" ht="20.100000000000001" customHeight="1">
      <c r="A48" s="75"/>
      <c r="B48" s="68" t="s">
        <v>115</v>
      </c>
      <c r="C48" s="84"/>
      <c r="D48" s="85"/>
      <c r="E48" s="85"/>
      <c r="F48" s="85"/>
      <c r="G48" s="85"/>
      <c r="H48" s="85"/>
      <c r="I48" s="85"/>
      <c r="J48" s="85"/>
      <c r="K48" s="86"/>
      <c r="L48" s="70">
        <v>19.240500000000001</v>
      </c>
      <c r="M48" s="70">
        <v>22.155899999999999</v>
      </c>
      <c r="N48" s="70">
        <v>23.627099999999999</v>
      </c>
      <c r="O48" s="70">
        <v>25.195900000000002</v>
      </c>
    </row>
    <row r="49" spans="1:16" ht="20.100000000000001" customHeight="1">
      <c r="A49" s="75"/>
      <c r="B49" s="68" t="s">
        <v>116</v>
      </c>
      <c r="C49" s="84"/>
      <c r="D49" s="85"/>
      <c r="E49" s="85"/>
      <c r="F49" s="85"/>
      <c r="G49" s="85"/>
      <c r="H49" s="85"/>
      <c r="I49" s="85"/>
      <c r="J49" s="85"/>
      <c r="K49" s="86"/>
      <c r="L49" s="69"/>
      <c r="M49" s="69"/>
      <c r="N49" s="69"/>
      <c r="O49" s="69"/>
    </row>
    <row r="50" spans="1:16" ht="33" customHeight="1">
      <c r="A50" s="75"/>
      <c r="B50" s="68" t="s">
        <v>119</v>
      </c>
      <c r="C50" s="84"/>
      <c r="D50" s="85"/>
      <c r="E50" s="85"/>
      <c r="F50" s="85"/>
      <c r="G50" s="85"/>
      <c r="H50" s="85"/>
      <c r="I50" s="85"/>
      <c r="J50" s="85"/>
      <c r="K50" s="86"/>
      <c r="L50" s="69"/>
      <c r="M50" s="69"/>
      <c r="N50" s="69"/>
      <c r="O50" s="69"/>
    </row>
    <row r="51" spans="1:16" ht="20.100000000000001" customHeight="1">
      <c r="A51" s="65">
        <v>25</v>
      </c>
      <c r="B51" s="68" t="s">
        <v>168</v>
      </c>
      <c r="C51" s="84"/>
      <c r="D51" s="85"/>
      <c r="E51" s="85"/>
      <c r="F51" s="85"/>
      <c r="G51" s="85"/>
      <c r="H51" s="85"/>
      <c r="I51" s="85"/>
      <c r="J51" s="85"/>
      <c r="K51" s="86"/>
      <c r="L51" s="70">
        <f>L48+L44+L41+L38+L35</f>
        <v>171.7269</v>
      </c>
      <c r="M51" s="70">
        <f t="shared" ref="M51:O51" si="1">M48+M44+M41+M38+M35</f>
        <v>178.98531636254762</v>
      </c>
      <c r="N51" s="70">
        <f t="shared" si="1"/>
        <v>181.08513146901436</v>
      </c>
      <c r="O51" s="70">
        <f t="shared" si="1"/>
        <v>181.61007548216298</v>
      </c>
      <c r="P51" s="42">
        <f>239.33*0.99*0.87</f>
        <v>206.134929</v>
      </c>
    </row>
    <row r="52" spans="1:16" ht="20.100000000000001" customHeight="1">
      <c r="A52" s="65">
        <v>26</v>
      </c>
      <c r="B52" s="68" t="s">
        <v>120</v>
      </c>
      <c r="C52" s="84"/>
      <c r="D52" s="85"/>
      <c r="E52" s="85"/>
      <c r="F52" s="85"/>
      <c r="G52" s="85"/>
      <c r="H52" s="85"/>
      <c r="I52" s="85"/>
      <c r="J52" s="85"/>
      <c r="K52" s="86"/>
      <c r="L52" s="70">
        <f>L53/2</f>
        <v>4.1654003237850095</v>
      </c>
      <c r="M52" s="70">
        <f t="shared" ref="M52:O52" si="2">M53/2</f>
        <v>4.341460159877796</v>
      </c>
      <c r="N52" s="70">
        <f t="shared" si="2"/>
        <v>4.3923931850728311</v>
      </c>
      <c r="O52" s="70">
        <f t="shared" si="2"/>
        <v>4.4051262045493269</v>
      </c>
    </row>
    <row r="53" spans="1:16" ht="20.100000000000001" customHeight="1">
      <c r="A53" s="65">
        <v>27</v>
      </c>
      <c r="B53" s="68" t="s">
        <v>121</v>
      </c>
      <c r="C53" s="84"/>
      <c r="D53" s="85"/>
      <c r="E53" s="85"/>
      <c r="F53" s="85"/>
      <c r="G53" s="85"/>
      <c r="H53" s="85"/>
      <c r="I53" s="85"/>
      <c r="J53" s="85"/>
      <c r="K53" s="86"/>
      <c r="L53" s="70">
        <f>L51*10/$P$51</f>
        <v>8.3308006475700189</v>
      </c>
      <c r="M53" s="70">
        <f t="shared" ref="M53:O53" si="3">M51*10/$P$51</f>
        <v>8.682920319755592</v>
      </c>
      <c r="N53" s="70">
        <f t="shared" si="3"/>
        <v>8.7847863701456621</v>
      </c>
      <c r="O53" s="70">
        <f t="shared" si="3"/>
        <v>8.8102524090986538</v>
      </c>
    </row>
    <row r="54" spans="1:16" ht="30.75" customHeight="1">
      <c r="A54" s="65">
        <v>28</v>
      </c>
      <c r="B54" s="66" t="s">
        <v>166</v>
      </c>
      <c r="C54" s="90"/>
      <c r="D54" s="91"/>
      <c r="E54" s="91"/>
      <c r="F54" s="91"/>
      <c r="G54" s="91"/>
      <c r="H54" s="91"/>
      <c r="I54" s="91"/>
      <c r="J54" s="91"/>
      <c r="K54" s="92"/>
      <c r="L54" s="67">
        <v>79.696712300000002</v>
      </c>
      <c r="M54" s="67">
        <v>151.98651609999999</v>
      </c>
      <c r="N54" s="67">
        <v>250.9214691</v>
      </c>
      <c r="O54" s="67">
        <v>29.966608300000001</v>
      </c>
    </row>
    <row r="55" spans="1:16" ht="32.25" customHeight="1">
      <c r="A55" s="65">
        <v>29</v>
      </c>
      <c r="B55" s="68" t="s">
        <v>174</v>
      </c>
      <c r="C55" s="84"/>
      <c r="D55" s="85"/>
      <c r="E55" s="85"/>
      <c r="F55" s="85"/>
      <c r="G55" s="85"/>
      <c r="H55" s="85"/>
      <c r="I55" s="85"/>
      <c r="J55" s="85"/>
      <c r="K55" s="86"/>
      <c r="L55" s="69"/>
      <c r="M55" s="69"/>
      <c r="N55" s="69"/>
      <c r="O55" s="69"/>
    </row>
    <row r="56" spans="1:16" ht="33" customHeight="1">
      <c r="A56" s="65">
        <v>30</v>
      </c>
      <c r="B56" s="68" t="s">
        <v>173</v>
      </c>
      <c r="C56" s="90"/>
      <c r="D56" s="91"/>
      <c r="E56" s="91"/>
      <c r="F56" s="91"/>
      <c r="G56" s="91"/>
      <c r="H56" s="91"/>
      <c r="I56" s="91"/>
      <c r="J56" s="91"/>
      <c r="K56" s="92"/>
      <c r="L56" s="67">
        <v>12.001723399999999</v>
      </c>
      <c r="M56" s="67">
        <v>27.6357614</v>
      </c>
      <c r="N56" s="67">
        <v>141.57573339999999</v>
      </c>
      <c r="O56" s="67">
        <v>166.08401129999999</v>
      </c>
    </row>
    <row r="57" spans="1:16" ht="20.100000000000001" customHeight="1">
      <c r="A57" s="65">
        <v>31</v>
      </c>
      <c r="B57" s="68" t="s">
        <v>122</v>
      </c>
      <c r="C57" s="84"/>
      <c r="D57" s="85"/>
      <c r="E57" s="85"/>
      <c r="F57" s="85"/>
      <c r="G57" s="85"/>
      <c r="H57" s="85"/>
      <c r="I57" s="85"/>
      <c r="J57" s="85"/>
      <c r="K57" s="86"/>
      <c r="L57" s="70">
        <v>0</v>
      </c>
      <c r="M57" s="70">
        <v>0</v>
      </c>
      <c r="N57" s="70">
        <v>0</v>
      </c>
      <c r="O57" s="70">
        <v>0</v>
      </c>
    </row>
    <row r="58" spans="1:16" ht="20.100000000000001" customHeight="1">
      <c r="A58" s="65">
        <v>32</v>
      </c>
      <c r="B58" s="68" t="s">
        <v>123</v>
      </c>
      <c r="C58" s="84"/>
      <c r="D58" s="85"/>
      <c r="E58" s="85"/>
      <c r="F58" s="85"/>
      <c r="G58" s="85"/>
      <c r="H58" s="85"/>
      <c r="I58" s="85"/>
      <c r="J58" s="85"/>
      <c r="K58" s="86"/>
      <c r="L58" s="70"/>
      <c r="M58" s="70"/>
      <c r="N58" s="70"/>
      <c r="O58" s="70"/>
    </row>
    <row r="59" spans="1:16" ht="34.5" customHeight="1">
      <c r="A59" s="65">
        <v>33</v>
      </c>
      <c r="B59" s="68" t="s">
        <v>124</v>
      </c>
      <c r="C59" s="87"/>
      <c r="D59" s="88"/>
      <c r="E59" s="88"/>
      <c r="F59" s="88"/>
      <c r="G59" s="88"/>
      <c r="H59" s="88"/>
      <c r="I59" s="88"/>
      <c r="J59" s="88"/>
      <c r="K59" s="89"/>
      <c r="L59" s="70">
        <v>0</v>
      </c>
      <c r="M59" s="70">
        <v>0</v>
      </c>
      <c r="N59" s="70">
        <v>0</v>
      </c>
      <c r="O59" s="70">
        <v>0</v>
      </c>
    </row>
    <row r="60" spans="1:16" customFormat="1" ht="17.25" customHeight="1">
      <c r="A60" s="158" t="s">
        <v>169</v>
      </c>
      <c r="B60" s="158"/>
      <c r="C60" s="80"/>
      <c r="D60" s="80"/>
      <c r="E60" s="80"/>
      <c r="F60" s="80"/>
      <c r="G60" s="80"/>
      <c r="H60" s="80"/>
      <c r="I60" s="80"/>
      <c r="J60" s="80"/>
      <c r="K60" s="80"/>
      <c r="L60" s="80"/>
      <c r="M60" s="80"/>
      <c r="N60" s="80"/>
      <c r="O60" s="80"/>
    </row>
    <row r="61" spans="1:16" customFormat="1" ht="18" customHeight="1">
      <c r="A61" s="83" t="s">
        <v>172</v>
      </c>
      <c r="B61" s="82"/>
      <c r="C61" s="80"/>
      <c r="D61" s="80"/>
      <c r="E61" s="80"/>
      <c r="F61" s="80"/>
      <c r="G61" s="80"/>
      <c r="H61" s="80"/>
      <c r="I61" s="80"/>
      <c r="J61" s="80"/>
      <c r="K61" s="80"/>
      <c r="L61" s="80"/>
      <c r="M61" s="80"/>
      <c r="N61" s="80"/>
      <c r="O61" s="80"/>
    </row>
    <row r="62" spans="1:16" customFormat="1" ht="18" customHeight="1">
      <c r="A62" s="81" t="s">
        <v>170</v>
      </c>
      <c r="B62" s="82"/>
      <c r="C62" s="80"/>
      <c r="D62" s="80"/>
      <c r="E62" s="80"/>
      <c r="F62" s="80"/>
      <c r="G62" s="80"/>
      <c r="H62" s="80"/>
      <c r="I62" s="80"/>
      <c r="J62" s="80"/>
      <c r="K62" s="80"/>
      <c r="L62" s="80"/>
      <c r="M62" s="80"/>
      <c r="N62" s="80"/>
      <c r="O62" s="80"/>
    </row>
    <row r="63" spans="1:16" customFormat="1" ht="18.75" customHeight="1">
      <c r="A63" s="157" t="s">
        <v>171</v>
      </c>
      <c r="B63" s="157"/>
      <c r="C63" s="157"/>
      <c r="D63" s="157"/>
      <c r="E63" s="157"/>
      <c r="F63" s="157"/>
      <c r="G63" s="157"/>
      <c r="H63" s="157"/>
      <c r="I63" s="157"/>
      <c r="J63" s="157"/>
      <c r="K63" s="157"/>
      <c r="L63" s="157"/>
      <c r="M63" s="157"/>
      <c r="N63" s="157"/>
      <c r="O63" s="157"/>
    </row>
    <row r="64" spans="1:16" customFormat="1" ht="36" customHeight="1">
      <c r="A64" s="157" t="s">
        <v>175</v>
      </c>
      <c r="B64" s="157"/>
      <c r="C64" s="157"/>
      <c r="D64" s="157"/>
      <c r="E64" s="157"/>
      <c r="F64" s="157"/>
      <c r="G64" s="157"/>
      <c r="H64" s="157"/>
      <c r="I64" s="157"/>
      <c r="J64" s="157"/>
      <c r="K64" s="157"/>
      <c r="L64" s="157"/>
      <c r="M64" s="157"/>
      <c r="N64" s="157"/>
      <c r="O64" s="157"/>
    </row>
    <row r="65" spans="1:15" ht="15">
      <c r="A65" s="79" t="s">
        <v>144</v>
      </c>
      <c r="B65" s="62"/>
      <c r="C65" s="62"/>
      <c r="D65" s="62"/>
      <c r="E65" s="62"/>
      <c r="F65" s="62"/>
      <c r="G65" s="62"/>
      <c r="H65" s="62"/>
      <c r="I65" s="62"/>
      <c r="J65" s="62"/>
      <c r="K65" s="62"/>
      <c r="L65" s="62"/>
      <c r="M65" s="62"/>
      <c r="N65" s="62"/>
      <c r="O65" s="62"/>
    </row>
    <row r="66" spans="1:15" ht="15">
      <c r="A66" s="62" t="s">
        <v>167</v>
      </c>
      <c r="B66" s="62"/>
      <c r="C66" s="62"/>
      <c r="D66" s="62"/>
      <c r="E66" s="62"/>
      <c r="F66" s="62"/>
      <c r="G66" s="62"/>
      <c r="H66" s="62"/>
      <c r="I66" s="62"/>
      <c r="J66" s="62"/>
      <c r="K66" s="62"/>
      <c r="L66" s="62"/>
      <c r="M66" s="62"/>
      <c r="N66" s="62"/>
      <c r="O66" s="62"/>
    </row>
    <row r="67" spans="1:15" ht="15">
      <c r="A67" s="79" t="s">
        <v>145</v>
      </c>
      <c r="B67" s="62"/>
      <c r="C67" s="62"/>
      <c r="D67" s="62"/>
      <c r="E67" s="62"/>
      <c r="F67" s="62"/>
      <c r="G67" s="62"/>
      <c r="H67" s="62"/>
      <c r="I67" s="62"/>
      <c r="J67" s="62"/>
      <c r="K67" s="62"/>
      <c r="L67" s="62"/>
      <c r="M67" s="62"/>
      <c r="N67" s="62"/>
      <c r="O67" s="62"/>
    </row>
    <row r="68" spans="1:15" ht="15">
      <c r="A68" s="79" t="s">
        <v>146</v>
      </c>
      <c r="B68" s="62"/>
      <c r="C68" s="62"/>
      <c r="D68" s="62"/>
      <c r="E68" s="62"/>
      <c r="F68" s="62"/>
      <c r="G68" s="62"/>
      <c r="H68" s="62"/>
      <c r="I68" s="62"/>
      <c r="J68" s="62"/>
      <c r="K68" s="62"/>
      <c r="L68" s="62"/>
      <c r="M68" s="62"/>
      <c r="N68" s="62"/>
      <c r="O68" s="62"/>
    </row>
    <row r="69" spans="1:15">
      <c r="A69" s="44"/>
    </row>
  </sheetData>
  <mergeCells count="16">
    <mergeCell ref="A64:O64"/>
    <mergeCell ref="A60:B60"/>
    <mergeCell ref="A63:O63"/>
    <mergeCell ref="L15:O27"/>
    <mergeCell ref="A3:B3"/>
    <mergeCell ref="C3:O3"/>
    <mergeCell ref="A4:B4"/>
    <mergeCell ref="C4:O4"/>
    <mergeCell ref="A5:B5"/>
    <mergeCell ref="C5:O5"/>
    <mergeCell ref="A6:E6"/>
    <mergeCell ref="A7:B7"/>
    <mergeCell ref="C7:O7"/>
    <mergeCell ref="A8:B8"/>
    <mergeCell ref="C8:O8"/>
    <mergeCell ref="C10:K46"/>
  </mergeCells>
  <pageMargins left="0.55118110236220474"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tabColor rgb="FF00B0F0"/>
  </sheetPr>
  <dimension ref="A2:D48"/>
  <sheetViews>
    <sheetView tabSelected="1" view="pageBreakPreview" zoomScaleSheetLayoutView="100" workbookViewId="0">
      <pane xSplit="2" ySplit="8" topLeftCell="C9" activePane="bottomRight" state="frozen"/>
      <selection pane="topRight" activeCell="L1" sqref="L1"/>
      <selection pane="bottomLeft" activeCell="A8" sqref="A8"/>
      <selection pane="bottomRight" activeCell="O18" sqref="O18"/>
    </sheetView>
  </sheetViews>
  <sheetFormatPr defaultRowHeight="12.75"/>
  <cols>
    <col min="1" max="1" width="9" style="185" customWidth="1"/>
    <col min="2" max="2" width="46.5" style="178" customWidth="1"/>
    <col min="3" max="3" width="20.6640625" style="187" customWidth="1"/>
    <col min="4" max="4" width="21.1640625" style="178" customWidth="1"/>
    <col min="5" max="35" width="2.33203125" style="178" bestFit="1" customWidth="1"/>
    <col min="36" max="16384" width="9.33203125" style="178"/>
  </cols>
  <sheetData>
    <row r="2" spans="1:4" ht="15.75">
      <c r="A2" s="175" t="s">
        <v>178</v>
      </c>
      <c r="B2" s="176"/>
      <c r="C2" s="177"/>
    </row>
    <row r="3" spans="1:4" ht="15">
      <c r="A3" s="179" t="s">
        <v>179</v>
      </c>
      <c r="B3" s="180"/>
      <c r="C3" s="179"/>
    </row>
    <row r="4" spans="1:4" ht="4.5" customHeight="1">
      <c r="A4" s="179"/>
      <c r="B4" s="181"/>
      <c r="C4" s="182"/>
    </row>
    <row r="5" spans="1:4" ht="15">
      <c r="A5" s="183" t="s">
        <v>180</v>
      </c>
      <c r="B5" s="183" t="s">
        <v>181</v>
      </c>
      <c r="C5" s="184"/>
    </row>
    <row r="6" spans="1:4" ht="15">
      <c r="B6" s="183"/>
      <c r="C6" s="186"/>
      <c r="D6" s="184"/>
    </row>
    <row r="7" spans="1:4" ht="6.75" customHeight="1"/>
    <row r="8" spans="1:4" s="191" customFormat="1" ht="30" customHeight="1">
      <c r="A8" s="188" t="s">
        <v>182</v>
      </c>
      <c r="B8" s="188" t="s">
        <v>183</v>
      </c>
      <c r="C8" s="189" t="s">
        <v>73</v>
      </c>
      <c r="D8" s="190" t="s">
        <v>60</v>
      </c>
    </row>
    <row r="9" spans="1:4">
      <c r="A9" s="192" t="s">
        <v>184</v>
      </c>
      <c r="B9" s="192">
        <v>1</v>
      </c>
      <c r="C9" s="193"/>
      <c r="D9" s="192"/>
    </row>
    <row r="10" spans="1:4">
      <c r="A10" s="192" t="s">
        <v>185</v>
      </c>
      <c r="B10" s="194" t="s">
        <v>186</v>
      </c>
      <c r="C10" s="195"/>
      <c r="D10" s="196"/>
    </row>
    <row r="11" spans="1:4">
      <c r="A11" s="192">
        <v>1</v>
      </c>
      <c r="B11" s="194" t="s">
        <v>187</v>
      </c>
      <c r="C11" s="195"/>
      <c r="D11" s="195">
        <v>0</v>
      </c>
    </row>
    <row r="12" spans="1:4">
      <c r="A12" s="192"/>
      <c r="B12" s="194"/>
      <c r="C12" s="195"/>
      <c r="D12" s="195">
        <v>0</v>
      </c>
    </row>
    <row r="13" spans="1:4">
      <c r="A13" s="192">
        <v>2</v>
      </c>
      <c r="B13" s="194" t="s">
        <v>188</v>
      </c>
      <c r="C13" s="195"/>
      <c r="D13" s="195">
        <v>0</v>
      </c>
    </row>
    <row r="14" spans="1:4">
      <c r="A14" s="192">
        <v>2.1</v>
      </c>
      <c r="B14" s="194" t="s">
        <v>189</v>
      </c>
      <c r="C14" s="195"/>
      <c r="D14" s="195">
        <v>3721064</v>
      </c>
    </row>
    <row r="15" spans="1:4">
      <c r="A15" s="192">
        <v>2.2000000000000002</v>
      </c>
      <c r="B15" s="194" t="s">
        <v>190</v>
      </c>
      <c r="C15" s="195"/>
      <c r="D15" s="195">
        <v>7111684</v>
      </c>
    </row>
    <row r="16" spans="1:4">
      <c r="A16" s="192"/>
      <c r="B16" s="194" t="s">
        <v>191</v>
      </c>
      <c r="C16" s="197">
        <f>C14+C15</f>
        <v>0</v>
      </c>
      <c r="D16" s="197">
        <f>D14+D15</f>
        <v>10832748</v>
      </c>
    </row>
    <row r="17" spans="1:4">
      <c r="A17" s="192"/>
      <c r="B17" s="194"/>
      <c r="C17" s="195"/>
      <c r="D17" s="195">
        <v>0</v>
      </c>
    </row>
    <row r="18" spans="1:4" ht="27" customHeight="1">
      <c r="A18" s="192">
        <v>3</v>
      </c>
      <c r="B18" s="194" t="s">
        <v>192</v>
      </c>
      <c r="C18" s="195"/>
      <c r="D18" s="195">
        <v>9367884</v>
      </c>
    </row>
    <row r="19" spans="1:4">
      <c r="A19" s="192">
        <v>4</v>
      </c>
      <c r="B19" s="194" t="s">
        <v>193</v>
      </c>
      <c r="C19" s="195"/>
      <c r="D19" s="195">
        <v>1644726</v>
      </c>
    </row>
    <row r="20" spans="1:4">
      <c r="A20" s="192"/>
      <c r="B20" s="194"/>
      <c r="C20" s="195"/>
      <c r="D20" s="195">
        <v>0</v>
      </c>
    </row>
    <row r="21" spans="1:4">
      <c r="A21" s="192">
        <v>5</v>
      </c>
      <c r="B21" s="194" t="s">
        <v>194</v>
      </c>
      <c r="C21" s="195"/>
      <c r="D21" s="195">
        <v>0</v>
      </c>
    </row>
    <row r="22" spans="1:4">
      <c r="A22" s="198">
        <v>5.0999999999999996</v>
      </c>
      <c r="B22" s="196" t="s">
        <v>195</v>
      </c>
      <c r="C22" s="195"/>
      <c r="D22" s="195">
        <v>4567065</v>
      </c>
    </row>
    <row r="23" spans="1:4">
      <c r="A23" s="198">
        <v>5.2</v>
      </c>
      <c r="B23" s="196" t="s">
        <v>196</v>
      </c>
      <c r="C23" s="195"/>
      <c r="D23" s="195">
        <v>4105369</v>
      </c>
    </row>
    <row r="24" spans="1:4">
      <c r="A24" s="198">
        <v>5.3</v>
      </c>
      <c r="B24" s="196" t="s">
        <v>197</v>
      </c>
      <c r="C24" s="195"/>
      <c r="D24" s="195">
        <v>3345946</v>
      </c>
    </row>
    <row r="25" spans="1:4">
      <c r="A25" s="198">
        <v>5.4</v>
      </c>
      <c r="B25" s="196" t="s">
        <v>198</v>
      </c>
      <c r="C25" s="195"/>
      <c r="D25" s="195">
        <v>676664</v>
      </c>
    </row>
    <row r="26" spans="1:4">
      <c r="A26" s="198">
        <v>5.5</v>
      </c>
      <c r="B26" s="196" t="s">
        <v>199</v>
      </c>
      <c r="C26" s="195"/>
      <c r="D26" s="195">
        <v>425834</v>
      </c>
    </row>
    <row r="27" spans="1:4">
      <c r="A27" s="198">
        <v>5.6</v>
      </c>
      <c r="B27" s="196" t="s">
        <v>200</v>
      </c>
      <c r="C27" s="195"/>
      <c r="D27" s="195">
        <v>0</v>
      </c>
    </row>
    <row r="28" spans="1:4">
      <c r="A28" s="198">
        <v>5.7</v>
      </c>
      <c r="B28" s="196" t="s">
        <v>201</v>
      </c>
      <c r="C28" s="195"/>
      <c r="D28" s="195">
        <v>9750</v>
      </c>
    </row>
    <row r="29" spans="1:4">
      <c r="A29" s="198" t="s">
        <v>184</v>
      </c>
      <c r="B29" s="196" t="s">
        <v>184</v>
      </c>
      <c r="C29" s="195"/>
      <c r="D29" s="195">
        <v>0</v>
      </c>
    </row>
    <row r="30" spans="1:4">
      <c r="A30" s="198"/>
      <c r="B30" s="194" t="s">
        <v>202</v>
      </c>
      <c r="C30" s="197">
        <f>SUM(C22:C29)</f>
        <v>0</v>
      </c>
      <c r="D30" s="197">
        <f>SUM(D22:D29)</f>
        <v>13130628</v>
      </c>
    </row>
    <row r="31" spans="1:4">
      <c r="A31" s="192">
        <v>6</v>
      </c>
      <c r="B31" s="194" t="s">
        <v>203</v>
      </c>
      <c r="C31" s="195"/>
      <c r="D31" s="195">
        <v>0</v>
      </c>
    </row>
    <row r="32" spans="1:4">
      <c r="A32" s="198" t="s">
        <v>204</v>
      </c>
      <c r="B32" s="196" t="s">
        <v>205</v>
      </c>
      <c r="C32" s="195"/>
      <c r="D32" s="195">
        <v>22679541</v>
      </c>
    </row>
    <row r="33" spans="1:4">
      <c r="A33" s="198">
        <v>6.2</v>
      </c>
      <c r="B33" s="196" t="s">
        <v>206</v>
      </c>
      <c r="C33" s="195"/>
      <c r="D33" s="195">
        <v>6253233</v>
      </c>
    </row>
    <row r="34" spans="1:4">
      <c r="A34" s="198">
        <v>6.3</v>
      </c>
      <c r="B34" s="196" t="s">
        <v>207</v>
      </c>
      <c r="C34" s="195"/>
      <c r="D34" s="195">
        <v>1037262</v>
      </c>
    </row>
    <row r="35" spans="1:4">
      <c r="A35" s="198">
        <v>6.4</v>
      </c>
      <c r="B35" s="196" t="s">
        <v>208</v>
      </c>
      <c r="C35" s="195"/>
      <c r="D35" s="195">
        <v>0</v>
      </c>
    </row>
    <row r="36" spans="1:4">
      <c r="A36" s="198">
        <v>6.5</v>
      </c>
      <c r="B36" s="196" t="s">
        <v>209</v>
      </c>
      <c r="C36" s="195"/>
      <c r="D36" s="195">
        <v>0</v>
      </c>
    </row>
    <row r="37" spans="1:4">
      <c r="A37" s="198">
        <v>6.6</v>
      </c>
      <c r="B37" s="196" t="s">
        <v>210</v>
      </c>
      <c r="C37" s="195"/>
      <c r="D37" s="195">
        <v>3603061</v>
      </c>
    </row>
    <row r="38" spans="1:4">
      <c r="A38" s="198"/>
      <c r="B38" s="194" t="s">
        <v>211</v>
      </c>
      <c r="C38" s="197">
        <f>SUM(C32:C37)</f>
        <v>0</v>
      </c>
      <c r="D38" s="197">
        <f>SUM(D32:D37)</f>
        <v>33573097</v>
      </c>
    </row>
    <row r="39" spans="1:4" s="199" customFormat="1">
      <c r="A39" s="198">
        <v>7</v>
      </c>
      <c r="B39" s="196" t="s">
        <v>212</v>
      </c>
      <c r="C39" s="195"/>
      <c r="D39" s="195">
        <v>1200</v>
      </c>
    </row>
    <row r="40" spans="1:4">
      <c r="A40" s="198"/>
      <c r="B40" s="196"/>
      <c r="C40" s="195"/>
      <c r="D40" s="195">
        <v>0</v>
      </c>
    </row>
    <row r="41" spans="1:4">
      <c r="A41" s="198"/>
      <c r="B41" s="196"/>
      <c r="C41" s="195"/>
      <c r="D41" s="195">
        <v>0</v>
      </c>
    </row>
    <row r="42" spans="1:4">
      <c r="A42" s="200">
        <v>9.1</v>
      </c>
      <c r="B42" s="201" t="s">
        <v>213</v>
      </c>
      <c r="C42" s="195"/>
      <c r="D42" s="195">
        <v>68692160</v>
      </c>
    </row>
    <row r="43" spans="1:4" ht="13.5" customHeight="1">
      <c r="A43" s="198"/>
      <c r="B43" s="201"/>
      <c r="C43" s="195"/>
      <c r="D43" s="195">
        <v>0</v>
      </c>
    </row>
    <row r="44" spans="1:4">
      <c r="A44" s="198">
        <v>10</v>
      </c>
      <c r="B44" s="194" t="s">
        <v>214</v>
      </c>
      <c r="C44" s="195"/>
      <c r="D44" s="195">
        <v>-57018368</v>
      </c>
    </row>
    <row r="45" spans="1:4">
      <c r="A45" s="198">
        <v>11</v>
      </c>
      <c r="B45" s="194" t="s">
        <v>215</v>
      </c>
      <c r="C45" s="197">
        <f>C11+C16+C18+C19+C30+C38+C39+C42+C44</f>
        <v>0</v>
      </c>
      <c r="D45" s="197">
        <f>D11+D16+D18+D19+D30+D38+D39+D42+D44</f>
        <v>80224075</v>
      </c>
    </row>
    <row r="46" spans="1:4">
      <c r="A46" s="198">
        <v>12</v>
      </c>
      <c r="B46" s="194" t="s">
        <v>216</v>
      </c>
      <c r="C46" s="195"/>
      <c r="D46" s="195">
        <v>1942628</v>
      </c>
    </row>
    <row r="47" spans="1:4">
      <c r="A47" s="198">
        <v>13</v>
      </c>
      <c r="B47" s="194" t="s">
        <v>217</v>
      </c>
      <c r="C47" s="197">
        <f>C45-C46</f>
        <v>0</v>
      </c>
      <c r="D47" s="197">
        <f>D45-D46</f>
        <v>78281447</v>
      </c>
    </row>
    <row r="48" spans="1:4" ht="38.25">
      <c r="A48" s="200">
        <v>14</v>
      </c>
      <c r="B48" s="202" t="s">
        <v>218</v>
      </c>
      <c r="C48" s="195">
        <v>0</v>
      </c>
      <c r="D48" s="195">
        <v>0</v>
      </c>
    </row>
  </sheetData>
  <printOptions horizontalCentered="1"/>
  <pageMargins left="0.47244094488188981" right="0.74803149606299213" top="0.6692913385826772" bottom="0.55118110236220474" header="0.74803149606299213" footer="0.51181102362204722"/>
  <pageSetup paperSize="9" fitToHeight="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00B0F0"/>
  </sheetPr>
  <dimension ref="A1:D48"/>
  <sheetViews>
    <sheetView view="pageBreakPreview" zoomScaleSheetLayoutView="100" workbookViewId="0">
      <pane xSplit="2" ySplit="8" topLeftCell="C9" activePane="bottomRight" state="frozen"/>
      <selection activeCell="D47" sqref="D47"/>
      <selection pane="topRight" activeCell="D47" sqref="D47"/>
      <selection pane="bottomLeft" activeCell="D47" sqref="D47"/>
      <selection pane="bottomRight" activeCell="D47" sqref="D47"/>
    </sheetView>
  </sheetViews>
  <sheetFormatPr defaultRowHeight="12.75"/>
  <cols>
    <col min="1" max="1" width="9" style="185" customWidth="1"/>
    <col min="2" max="2" width="46.5" style="178" customWidth="1"/>
    <col min="3" max="3" width="16.33203125" style="178" bestFit="1" customWidth="1"/>
    <col min="4" max="4" width="15.83203125" style="178" customWidth="1"/>
    <col min="5" max="37" width="2.33203125" style="178" bestFit="1" customWidth="1"/>
    <col min="38" max="16384" width="9.33203125" style="178"/>
  </cols>
  <sheetData>
    <row r="1" spans="1:4">
      <c r="C1" s="187"/>
    </row>
    <row r="2" spans="1:4" ht="15.75">
      <c r="A2" s="175" t="s">
        <v>178</v>
      </c>
      <c r="B2" s="176"/>
      <c r="C2" s="177"/>
    </row>
    <row r="3" spans="1:4" ht="15">
      <c r="A3" s="179" t="s">
        <v>179</v>
      </c>
      <c r="B3" s="180"/>
      <c r="C3" s="179"/>
    </row>
    <row r="4" spans="1:4" ht="4.5" customHeight="1">
      <c r="A4" s="179"/>
      <c r="B4" s="181"/>
      <c r="C4" s="182"/>
    </row>
    <row r="5" spans="1:4" ht="15">
      <c r="A5" s="183" t="s">
        <v>180</v>
      </c>
      <c r="B5" s="183" t="s">
        <v>181</v>
      </c>
      <c r="C5" s="184"/>
    </row>
    <row r="6" spans="1:4" ht="15">
      <c r="B6" s="183"/>
      <c r="C6" s="186"/>
      <c r="D6" s="184"/>
    </row>
    <row r="7" spans="1:4" ht="6.75" customHeight="1"/>
    <row r="8" spans="1:4" s="191" customFormat="1" ht="39.75" customHeight="1">
      <c r="A8" s="188" t="s">
        <v>182</v>
      </c>
      <c r="B8" s="188" t="s">
        <v>183</v>
      </c>
      <c r="C8" s="190" t="s">
        <v>60</v>
      </c>
      <c r="D8" s="190" t="s">
        <v>74</v>
      </c>
    </row>
    <row r="9" spans="1:4">
      <c r="A9" s="192" t="s">
        <v>184</v>
      </c>
      <c r="B9" s="192">
        <v>1</v>
      </c>
      <c r="C9" s="192"/>
      <c r="D9" s="192"/>
    </row>
    <row r="10" spans="1:4">
      <c r="A10" s="192" t="s">
        <v>185</v>
      </c>
      <c r="B10" s="194" t="s">
        <v>186</v>
      </c>
      <c r="C10" s="196"/>
      <c r="D10" s="196"/>
    </row>
    <row r="11" spans="1:4">
      <c r="A11" s="192">
        <v>1</v>
      </c>
      <c r="B11" s="194" t="s">
        <v>187</v>
      </c>
      <c r="C11" s="195">
        <v>0</v>
      </c>
      <c r="D11" s="195">
        <v>88779</v>
      </c>
    </row>
    <row r="12" spans="1:4">
      <c r="A12" s="192"/>
      <c r="B12" s="194"/>
      <c r="C12" s="195">
        <v>0</v>
      </c>
      <c r="D12" s="195">
        <v>0</v>
      </c>
    </row>
    <row r="13" spans="1:4">
      <c r="A13" s="192">
        <v>2</v>
      </c>
      <c r="B13" s="194" t="s">
        <v>188</v>
      </c>
      <c r="C13" s="195">
        <v>0</v>
      </c>
      <c r="D13" s="195">
        <v>0</v>
      </c>
    </row>
    <row r="14" spans="1:4">
      <c r="A14" s="192">
        <v>2.1</v>
      </c>
      <c r="B14" s="194" t="s">
        <v>189</v>
      </c>
      <c r="C14" s="195">
        <v>3721064</v>
      </c>
      <c r="D14" s="195">
        <v>4017239</v>
      </c>
    </row>
    <row r="15" spans="1:4">
      <c r="A15" s="192">
        <v>2.2000000000000002</v>
      </c>
      <c r="B15" s="194" t="s">
        <v>190</v>
      </c>
      <c r="C15" s="195">
        <v>7111684</v>
      </c>
      <c r="D15" s="195">
        <v>28083534</v>
      </c>
    </row>
    <row r="16" spans="1:4">
      <c r="A16" s="192"/>
      <c r="B16" s="194" t="s">
        <v>191</v>
      </c>
      <c r="C16" s="197">
        <f>C14+C15</f>
        <v>10832748</v>
      </c>
      <c r="D16" s="197">
        <f>D14+D15</f>
        <v>32100773</v>
      </c>
    </row>
    <row r="17" spans="1:4">
      <c r="A17" s="192"/>
      <c r="B17" s="194"/>
      <c r="C17" s="195">
        <v>0</v>
      </c>
      <c r="D17" s="195">
        <v>0</v>
      </c>
    </row>
    <row r="18" spans="1:4" ht="27" customHeight="1">
      <c r="A18" s="192">
        <v>3</v>
      </c>
      <c r="B18" s="194" t="s">
        <v>192</v>
      </c>
      <c r="C18" s="195">
        <v>9367884</v>
      </c>
      <c r="D18" s="195">
        <v>18508508</v>
      </c>
    </row>
    <row r="19" spans="1:4">
      <c r="A19" s="192">
        <v>4</v>
      </c>
      <c r="B19" s="194" t="s">
        <v>193</v>
      </c>
      <c r="C19" s="195">
        <v>1644726</v>
      </c>
      <c r="D19" s="195">
        <v>5055189</v>
      </c>
    </row>
    <row r="20" spans="1:4">
      <c r="A20" s="192"/>
      <c r="B20" s="194"/>
      <c r="C20" s="195">
        <v>0</v>
      </c>
      <c r="D20" s="195">
        <v>0</v>
      </c>
    </row>
    <row r="21" spans="1:4">
      <c r="A21" s="192">
        <v>5</v>
      </c>
      <c r="B21" s="194" t="s">
        <v>194</v>
      </c>
      <c r="C21" s="195">
        <v>0</v>
      </c>
      <c r="D21" s="195">
        <v>0</v>
      </c>
    </row>
    <row r="22" spans="1:4">
      <c r="A22" s="198">
        <v>5.0999999999999996</v>
      </c>
      <c r="B22" s="196" t="s">
        <v>195</v>
      </c>
      <c r="C22" s="195">
        <v>4567065</v>
      </c>
      <c r="D22" s="195">
        <v>9775502</v>
      </c>
    </row>
    <row r="23" spans="1:4">
      <c r="A23" s="198">
        <v>5.2</v>
      </c>
      <c r="B23" s="196" t="s">
        <v>196</v>
      </c>
      <c r="C23" s="195">
        <v>4105369</v>
      </c>
      <c r="D23" s="195">
        <v>5888778</v>
      </c>
    </row>
    <row r="24" spans="1:4">
      <c r="A24" s="198">
        <v>5.3</v>
      </c>
      <c r="B24" s="196" t="s">
        <v>197</v>
      </c>
      <c r="C24" s="195">
        <v>3345946</v>
      </c>
      <c r="D24" s="195">
        <v>9022441</v>
      </c>
    </row>
    <row r="25" spans="1:4">
      <c r="A25" s="198">
        <v>5.4</v>
      </c>
      <c r="B25" s="196" t="s">
        <v>198</v>
      </c>
      <c r="C25" s="195">
        <v>676664</v>
      </c>
      <c r="D25" s="195">
        <v>2551806</v>
      </c>
    </row>
    <row r="26" spans="1:4">
      <c r="A26" s="198">
        <v>5.5</v>
      </c>
      <c r="B26" s="196" t="s">
        <v>199</v>
      </c>
      <c r="C26" s="195">
        <v>425834</v>
      </c>
      <c r="D26" s="195">
        <v>2966976</v>
      </c>
    </row>
    <row r="27" spans="1:4">
      <c r="A27" s="198">
        <v>5.6</v>
      </c>
      <c r="B27" s="196" t="s">
        <v>200</v>
      </c>
      <c r="C27" s="195">
        <v>0</v>
      </c>
      <c r="D27" s="195">
        <v>0</v>
      </c>
    </row>
    <row r="28" spans="1:4">
      <c r="A28" s="198">
        <v>5.7</v>
      </c>
      <c r="B28" s="196" t="s">
        <v>201</v>
      </c>
      <c r="C28" s="195">
        <v>9750</v>
      </c>
      <c r="D28" s="195">
        <v>8250</v>
      </c>
    </row>
    <row r="29" spans="1:4">
      <c r="A29" s="198" t="s">
        <v>184</v>
      </c>
      <c r="B29" s="196" t="s">
        <v>184</v>
      </c>
      <c r="C29" s="195">
        <v>0</v>
      </c>
      <c r="D29" s="195">
        <v>0</v>
      </c>
    </row>
    <row r="30" spans="1:4">
      <c r="A30" s="198"/>
      <c r="B30" s="194" t="s">
        <v>202</v>
      </c>
      <c r="C30" s="197">
        <f>SUM(C22:C29)</f>
        <v>13130628</v>
      </c>
      <c r="D30" s="197">
        <f>SUM(D22:D29)</f>
        <v>30213753</v>
      </c>
    </row>
    <row r="31" spans="1:4">
      <c r="A31" s="192">
        <v>6</v>
      </c>
      <c r="B31" s="194" t="s">
        <v>203</v>
      </c>
      <c r="C31" s="195">
        <v>0</v>
      </c>
      <c r="D31" s="195">
        <v>0</v>
      </c>
    </row>
    <row r="32" spans="1:4">
      <c r="A32" s="198" t="s">
        <v>204</v>
      </c>
      <c r="B32" s="196" t="s">
        <v>205</v>
      </c>
      <c r="C32" s="195">
        <v>22679541</v>
      </c>
      <c r="D32" s="195">
        <v>118283093</v>
      </c>
    </row>
    <row r="33" spans="1:4">
      <c r="A33" s="198">
        <v>6.2</v>
      </c>
      <c r="B33" s="196" t="s">
        <v>206</v>
      </c>
      <c r="C33" s="195">
        <v>6253233</v>
      </c>
      <c r="D33" s="195">
        <v>8120980</v>
      </c>
    </row>
    <row r="34" spans="1:4">
      <c r="A34" s="198">
        <v>6.3</v>
      </c>
      <c r="B34" s="196" t="s">
        <v>207</v>
      </c>
      <c r="C34" s="195">
        <v>1037262</v>
      </c>
      <c r="D34" s="195">
        <v>1318944</v>
      </c>
    </row>
    <row r="35" spans="1:4">
      <c r="A35" s="198">
        <v>6.4</v>
      </c>
      <c r="B35" s="196" t="s">
        <v>208</v>
      </c>
      <c r="C35" s="195">
        <v>0</v>
      </c>
      <c r="D35" s="195">
        <v>0</v>
      </c>
    </row>
    <row r="36" spans="1:4">
      <c r="A36" s="198">
        <v>6.5</v>
      </c>
      <c r="B36" s="196" t="s">
        <v>209</v>
      </c>
      <c r="C36" s="195">
        <v>0</v>
      </c>
      <c r="D36" s="195">
        <v>0</v>
      </c>
    </row>
    <row r="37" spans="1:4">
      <c r="A37" s="198">
        <v>6.6</v>
      </c>
      <c r="B37" s="196" t="s">
        <v>210</v>
      </c>
      <c r="C37" s="195">
        <v>3603061</v>
      </c>
      <c r="D37" s="195">
        <v>8046864</v>
      </c>
    </row>
    <row r="38" spans="1:4">
      <c r="A38" s="198"/>
      <c r="B38" s="194" t="s">
        <v>211</v>
      </c>
      <c r="C38" s="197">
        <f>SUM(C32:C37)</f>
        <v>33573097</v>
      </c>
      <c r="D38" s="197">
        <f>SUM(D32:D37)</f>
        <v>135769881</v>
      </c>
    </row>
    <row r="39" spans="1:4" s="199" customFormat="1">
      <c r="A39" s="198">
        <v>7</v>
      </c>
      <c r="B39" s="196" t="s">
        <v>212</v>
      </c>
      <c r="C39" s="195">
        <v>1200</v>
      </c>
      <c r="D39" s="195">
        <v>0</v>
      </c>
    </row>
    <row r="40" spans="1:4">
      <c r="A40" s="198"/>
      <c r="B40" s="196"/>
      <c r="C40" s="195">
        <v>0</v>
      </c>
      <c r="D40" s="195">
        <v>0</v>
      </c>
    </row>
    <row r="41" spans="1:4">
      <c r="A41" s="198"/>
      <c r="B41" s="196"/>
      <c r="C41" s="195">
        <v>0</v>
      </c>
      <c r="D41" s="195">
        <v>0</v>
      </c>
    </row>
    <row r="42" spans="1:4">
      <c r="A42" s="200">
        <v>9.1</v>
      </c>
      <c r="B42" s="201" t="s">
        <v>213</v>
      </c>
      <c r="C42" s="195">
        <v>68692160</v>
      </c>
      <c r="D42" s="195">
        <v>65074929</v>
      </c>
    </row>
    <row r="43" spans="1:4" ht="13.5" customHeight="1">
      <c r="A43" s="198"/>
      <c r="B43" s="201"/>
      <c r="C43" s="195">
        <v>0</v>
      </c>
      <c r="D43" s="195">
        <v>0</v>
      </c>
    </row>
    <row r="44" spans="1:4">
      <c r="A44" s="198">
        <v>10</v>
      </c>
      <c r="B44" s="194" t="s">
        <v>214</v>
      </c>
      <c r="C44" s="195">
        <v>-57018368</v>
      </c>
      <c r="D44" s="195">
        <v>17506225</v>
      </c>
    </row>
    <row r="45" spans="1:4">
      <c r="A45" s="198">
        <v>11</v>
      </c>
      <c r="B45" s="194" t="s">
        <v>215</v>
      </c>
      <c r="C45" s="197">
        <f>C11+C16+C18+C19+C30+C38+C39+C42+C44</f>
        <v>80224075</v>
      </c>
      <c r="D45" s="197">
        <f>D11+D16+D18+D19+D30+D38+D39+D42+D44</f>
        <v>304318037</v>
      </c>
    </row>
    <row r="46" spans="1:4">
      <c r="A46" s="198">
        <v>12</v>
      </c>
      <c r="B46" s="194" t="s">
        <v>216</v>
      </c>
      <c r="C46" s="195">
        <v>1942628</v>
      </c>
      <c r="D46" s="195">
        <v>2654273</v>
      </c>
    </row>
    <row r="47" spans="1:4">
      <c r="A47" s="198">
        <v>13</v>
      </c>
      <c r="B47" s="194" t="s">
        <v>217</v>
      </c>
      <c r="C47" s="197">
        <f>C45-C46</f>
        <v>78281447</v>
      </c>
      <c r="D47" s="197">
        <f>D45-D46</f>
        <v>301663764</v>
      </c>
    </row>
    <row r="48" spans="1:4" ht="38.25">
      <c r="A48" s="200">
        <v>14</v>
      </c>
      <c r="B48" s="202" t="s">
        <v>218</v>
      </c>
      <c r="C48" s="195">
        <v>0</v>
      </c>
      <c r="D48" s="195">
        <v>0</v>
      </c>
    </row>
  </sheetData>
  <printOptions horizontalCentered="1"/>
  <pageMargins left="0.47244094488188981" right="0.74803149606299213" top="0.6692913385826772" bottom="0.55118110236220474" header="0.74803149606299213" footer="0.51181102362204722"/>
  <pageSetup paperSize="9" fitToHeight="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00B0F0"/>
  </sheetPr>
  <dimension ref="A1:F48"/>
  <sheetViews>
    <sheetView view="pageBreakPreview" zoomScale="60" workbookViewId="0">
      <pane xSplit="2" ySplit="8" topLeftCell="C18" activePane="bottomRight" state="frozen"/>
      <selection activeCell="D47" sqref="D47"/>
      <selection pane="topRight" activeCell="D47" sqref="D47"/>
      <selection pane="bottomLeft" activeCell="D47" sqref="D47"/>
      <selection pane="bottomRight" activeCell="D47" sqref="D47"/>
    </sheetView>
  </sheetViews>
  <sheetFormatPr defaultRowHeight="12.75"/>
  <cols>
    <col min="1" max="1" width="8" style="203" customWidth="1"/>
    <col min="2" max="2" width="33.83203125" style="191" customWidth="1"/>
    <col min="3" max="3" width="15.83203125" style="191" customWidth="1"/>
    <col min="4" max="4" width="16.1640625" style="191" customWidth="1"/>
    <col min="5" max="5" width="11" style="191" customWidth="1"/>
    <col min="6" max="6" width="54.5" style="191" customWidth="1"/>
    <col min="7" max="39" width="2.33203125" style="191" bestFit="1" customWidth="1"/>
    <col min="40" max="16384" width="9.33203125" style="191"/>
  </cols>
  <sheetData>
    <row r="1" spans="1:6">
      <c r="C1" s="204"/>
    </row>
    <row r="2" spans="1:6" ht="17.25" customHeight="1">
      <c r="A2" s="205" t="s">
        <v>178</v>
      </c>
      <c r="B2" s="205"/>
      <c r="C2" s="205"/>
      <c r="D2" s="205"/>
      <c r="E2" s="205"/>
      <c r="F2" s="205"/>
    </row>
    <row r="3" spans="1:6" ht="21.75" customHeight="1">
      <c r="A3" s="206" t="s">
        <v>179</v>
      </c>
      <c r="B3" s="206"/>
      <c r="C3" s="206"/>
      <c r="D3" s="206"/>
      <c r="E3" s="206"/>
      <c r="F3" s="206"/>
    </row>
    <row r="4" spans="1:6" ht="4.5" customHeight="1">
      <c r="A4" s="207"/>
      <c r="B4" s="208"/>
      <c r="C4" s="209"/>
      <c r="D4" s="210"/>
      <c r="E4" s="210"/>
      <c r="F4" s="210"/>
    </row>
    <row r="5" spans="1:6" ht="23.25" customHeight="1">
      <c r="A5" s="206" t="s">
        <v>219</v>
      </c>
      <c r="B5" s="206"/>
      <c r="C5" s="206"/>
      <c r="D5" s="206"/>
      <c r="E5" s="206"/>
      <c r="F5" s="206"/>
    </row>
    <row r="6" spans="1:6" ht="15">
      <c r="B6" s="207"/>
      <c r="C6" s="211"/>
      <c r="D6" s="212"/>
    </row>
    <row r="7" spans="1:6" ht="6.75" customHeight="1"/>
    <row r="8" spans="1:6" ht="39.75" customHeight="1">
      <c r="A8" s="213" t="s">
        <v>182</v>
      </c>
      <c r="B8" s="213" t="s">
        <v>183</v>
      </c>
      <c r="C8" s="214" t="s">
        <v>74</v>
      </c>
      <c r="D8" s="214" t="s">
        <v>61</v>
      </c>
      <c r="E8" s="213" t="s">
        <v>220</v>
      </c>
      <c r="F8" s="213" t="s">
        <v>221</v>
      </c>
    </row>
    <row r="9" spans="1:6">
      <c r="A9" s="188" t="s">
        <v>184</v>
      </c>
      <c r="B9" s="188">
        <v>1</v>
      </c>
      <c r="C9" s="188"/>
      <c r="D9" s="188"/>
      <c r="E9" s="215"/>
      <c r="F9" s="215"/>
    </row>
    <row r="10" spans="1:6">
      <c r="A10" s="188" t="s">
        <v>185</v>
      </c>
      <c r="B10" s="216" t="s">
        <v>186</v>
      </c>
      <c r="C10" s="215"/>
      <c r="D10" s="215"/>
      <c r="E10" s="215"/>
      <c r="F10" s="215"/>
    </row>
    <row r="11" spans="1:6" ht="165.75">
      <c r="A11" s="188">
        <v>1</v>
      </c>
      <c r="B11" s="217" t="s">
        <v>187</v>
      </c>
      <c r="C11" s="218">
        <v>88779</v>
      </c>
      <c r="D11" s="218">
        <v>1877856</v>
      </c>
      <c r="E11" s="219">
        <f>ROUND((D11-C11)/C11*100,2)</f>
        <v>2015.2</v>
      </c>
      <c r="F11" s="215" t="s">
        <v>222</v>
      </c>
    </row>
    <row r="12" spans="1:6">
      <c r="A12" s="188"/>
      <c r="B12" s="217"/>
      <c r="C12" s="218">
        <v>0</v>
      </c>
      <c r="D12" s="218">
        <v>0</v>
      </c>
      <c r="E12" s="218"/>
      <c r="F12" s="220"/>
    </row>
    <row r="13" spans="1:6">
      <c r="A13" s="188">
        <v>2</v>
      </c>
      <c r="B13" s="217" t="s">
        <v>188</v>
      </c>
      <c r="C13" s="218">
        <v>0</v>
      </c>
      <c r="D13" s="218">
        <v>0</v>
      </c>
      <c r="E13" s="218"/>
      <c r="F13" s="220"/>
    </row>
    <row r="14" spans="1:6" ht="63.75">
      <c r="A14" s="188">
        <v>2.1</v>
      </c>
      <c r="B14" s="217" t="s">
        <v>189</v>
      </c>
      <c r="C14" s="218">
        <v>4017239</v>
      </c>
      <c r="D14" s="218">
        <v>6676776</v>
      </c>
      <c r="E14" s="219">
        <f>ROUND((D14-C14)/C14*100,2)</f>
        <v>66.2</v>
      </c>
      <c r="F14" s="220" t="s">
        <v>223</v>
      </c>
    </row>
    <row r="15" spans="1:6" ht="54.75" customHeight="1">
      <c r="A15" s="188">
        <v>2.2000000000000002</v>
      </c>
      <c r="B15" s="217" t="s">
        <v>190</v>
      </c>
      <c r="C15" s="218">
        <v>28083534</v>
      </c>
      <c r="D15" s="218">
        <v>37229551</v>
      </c>
      <c r="E15" s="219">
        <f>ROUND((D15-C15)/C15*100,2)</f>
        <v>32.57</v>
      </c>
      <c r="F15" s="220" t="s">
        <v>224</v>
      </c>
    </row>
    <row r="16" spans="1:6" ht="25.5">
      <c r="A16" s="188"/>
      <c r="B16" s="217" t="s">
        <v>191</v>
      </c>
      <c r="C16" s="221">
        <f>C14+C15</f>
        <v>32100773</v>
      </c>
      <c r="D16" s="221">
        <f>D14+D15</f>
        <v>43906327</v>
      </c>
      <c r="E16" s="221"/>
      <c r="F16" s="222"/>
    </row>
    <row r="17" spans="1:6">
      <c r="A17" s="188"/>
      <c r="B17" s="217"/>
      <c r="C17" s="218">
        <v>0</v>
      </c>
      <c r="D17" s="218">
        <v>0</v>
      </c>
      <c r="E17" s="218"/>
      <c r="F17" s="220"/>
    </row>
    <row r="18" spans="1:6" ht="201" customHeight="1">
      <c r="A18" s="188">
        <v>3</v>
      </c>
      <c r="B18" s="217" t="s">
        <v>192</v>
      </c>
      <c r="C18" s="218">
        <v>18508508</v>
      </c>
      <c r="D18" s="218">
        <v>27291467</v>
      </c>
      <c r="E18" s="219">
        <f>ROUND((D18-C18)/C18*100,2)</f>
        <v>47.45</v>
      </c>
      <c r="F18" s="223" t="s">
        <v>225</v>
      </c>
    </row>
    <row r="19" spans="1:6" ht="176.25" customHeight="1">
      <c r="A19" s="188">
        <v>4</v>
      </c>
      <c r="B19" s="217" t="s">
        <v>193</v>
      </c>
      <c r="C19" s="218">
        <v>5055189</v>
      </c>
      <c r="D19" s="218">
        <v>18872618</v>
      </c>
      <c r="E19" s="219">
        <f>ROUND((D19-C19)/C19*100,2)</f>
        <v>273.33</v>
      </c>
      <c r="F19" s="223" t="s">
        <v>226</v>
      </c>
    </row>
    <row r="20" spans="1:6">
      <c r="A20" s="188"/>
      <c r="B20" s="217"/>
      <c r="C20" s="218">
        <v>0</v>
      </c>
      <c r="D20" s="218">
        <v>0</v>
      </c>
      <c r="E20" s="218"/>
      <c r="F20" s="220"/>
    </row>
    <row r="21" spans="1:6">
      <c r="A21" s="188">
        <v>5</v>
      </c>
      <c r="B21" s="217" t="s">
        <v>194</v>
      </c>
      <c r="C21" s="218">
        <v>0</v>
      </c>
      <c r="D21" s="218">
        <v>0</v>
      </c>
      <c r="E21" s="218"/>
      <c r="F21" s="220"/>
    </row>
    <row r="22" spans="1:6" ht="73.5" customHeight="1">
      <c r="A22" s="224">
        <v>5.0999999999999996</v>
      </c>
      <c r="B22" s="225" t="s">
        <v>195</v>
      </c>
      <c r="C22" s="218">
        <v>9775502</v>
      </c>
      <c r="D22" s="218">
        <v>11275474</v>
      </c>
      <c r="E22" s="219">
        <f>ROUND((D22-C22)/C22*100,2)</f>
        <v>15.34</v>
      </c>
      <c r="F22" s="220" t="s">
        <v>227</v>
      </c>
    </row>
    <row r="23" spans="1:6" ht="77.25" customHeight="1">
      <c r="A23" s="224">
        <v>5.2</v>
      </c>
      <c r="B23" s="225" t="s">
        <v>196</v>
      </c>
      <c r="C23" s="218">
        <v>5888778</v>
      </c>
      <c r="D23" s="218">
        <v>8089425</v>
      </c>
      <c r="E23" s="219">
        <f>ROUND((D23-C23)/C23*100,2)</f>
        <v>37.369999999999997</v>
      </c>
      <c r="F23" s="220" t="s">
        <v>228</v>
      </c>
    </row>
    <row r="24" spans="1:6" ht="63.75">
      <c r="A24" s="224">
        <v>5.3</v>
      </c>
      <c r="B24" s="225" t="s">
        <v>197</v>
      </c>
      <c r="C24" s="218">
        <v>9022441</v>
      </c>
      <c r="D24" s="218">
        <v>10903203</v>
      </c>
      <c r="E24" s="219">
        <f>ROUND((D24-C24)/C24*100,2)</f>
        <v>20.85</v>
      </c>
      <c r="F24" s="220" t="s">
        <v>229</v>
      </c>
    </row>
    <row r="25" spans="1:6" ht="25.5">
      <c r="A25" s="224">
        <v>5.4</v>
      </c>
      <c r="B25" s="225" t="s">
        <v>198</v>
      </c>
      <c r="C25" s="218">
        <v>2551806</v>
      </c>
      <c r="D25" s="218">
        <v>2398206</v>
      </c>
      <c r="E25" s="219">
        <f>ROUND((D25-C25)/C25*100,2)</f>
        <v>-6.02</v>
      </c>
      <c r="F25" s="215"/>
    </row>
    <row r="26" spans="1:6" ht="38.25">
      <c r="A26" s="224">
        <v>5.5</v>
      </c>
      <c r="B26" s="225" t="s">
        <v>199</v>
      </c>
      <c r="C26" s="218">
        <v>2966976</v>
      </c>
      <c r="D26" s="218">
        <v>4459622</v>
      </c>
      <c r="E26" s="219">
        <f>ROUND((D26-C26)/C26*100,2)</f>
        <v>50.31</v>
      </c>
      <c r="F26" s="220" t="s">
        <v>230</v>
      </c>
    </row>
    <row r="27" spans="1:6">
      <c r="A27" s="224">
        <v>5.6</v>
      </c>
      <c r="B27" s="225" t="s">
        <v>200</v>
      </c>
      <c r="C27" s="218">
        <v>0</v>
      </c>
      <c r="D27" s="218">
        <v>0</v>
      </c>
      <c r="E27" s="218"/>
      <c r="F27" s="220"/>
    </row>
    <row r="28" spans="1:6">
      <c r="A28" s="224">
        <v>5.7</v>
      </c>
      <c r="B28" s="225" t="s">
        <v>201</v>
      </c>
      <c r="C28" s="218">
        <v>8250</v>
      </c>
      <c r="D28" s="218">
        <v>9000</v>
      </c>
      <c r="E28" s="219">
        <f>ROUND((D28-C28)/C28*100,2)</f>
        <v>9.09</v>
      </c>
      <c r="F28" s="215"/>
    </row>
    <row r="29" spans="1:6">
      <c r="A29" s="224" t="s">
        <v>184</v>
      </c>
      <c r="B29" s="225" t="s">
        <v>184</v>
      </c>
      <c r="C29" s="218">
        <v>0</v>
      </c>
      <c r="D29" s="218">
        <v>0</v>
      </c>
      <c r="E29" s="218"/>
      <c r="F29" s="220"/>
    </row>
    <row r="30" spans="1:6" ht="25.5">
      <c r="A30" s="224"/>
      <c r="B30" s="217" t="s">
        <v>202</v>
      </c>
      <c r="C30" s="221">
        <f>SUM(C22:C29)</f>
        <v>30213753</v>
      </c>
      <c r="D30" s="221">
        <f>SUM(D22:D29)</f>
        <v>37134930</v>
      </c>
      <c r="E30" s="221"/>
      <c r="F30" s="222"/>
    </row>
    <row r="31" spans="1:6">
      <c r="A31" s="188">
        <v>6</v>
      </c>
      <c r="B31" s="217" t="s">
        <v>203</v>
      </c>
      <c r="C31" s="218">
        <v>0</v>
      </c>
      <c r="D31" s="218">
        <v>0</v>
      </c>
      <c r="E31" s="218"/>
      <c r="F31" s="220"/>
    </row>
    <row r="32" spans="1:6" ht="75">
      <c r="A32" s="224" t="s">
        <v>204</v>
      </c>
      <c r="B32" s="225" t="s">
        <v>205</v>
      </c>
      <c r="C32" s="218">
        <v>118283093</v>
      </c>
      <c r="D32" s="218">
        <v>132184531</v>
      </c>
      <c r="E32" s="219">
        <f>ROUND((D32-C32)/C32*100,2)</f>
        <v>11.75</v>
      </c>
      <c r="F32" s="226" t="s">
        <v>231</v>
      </c>
    </row>
    <row r="33" spans="1:6" ht="51">
      <c r="A33" s="224">
        <v>6.2</v>
      </c>
      <c r="B33" s="225" t="s">
        <v>206</v>
      </c>
      <c r="C33" s="218">
        <v>8120980</v>
      </c>
      <c r="D33" s="218">
        <v>10551607</v>
      </c>
      <c r="E33" s="219">
        <f>ROUND((D33-C33)/C33*100,2)</f>
        <v>29.93</v>
      </c>
      <c r="F33" s="223" t="s">
        <v>232</v>
      </c>
    </row>
    <row r="34" spans="1:6">
      <c r="A34" s="224">
        <v>6.3</v>
      </c>
      <c r="B34" s="225" t="s">
        <v>207</v>
      </c>
      <c r="C34" s="218">
        <v>1318944</v>
      </c>
      <c r="D34" s="218">
        <v>1376256</v>
      </c>
      <c r="E34" s="219">
        <f>ROUND((D34-C34)/C34*100,2)</f>
        <v>4.3499999999999996</v>
      </c>
      <c r="F34" s="220"/>
    </row>
    <row r="35" spans="1:6">
      <c r="A35" s="224">
        <v>6.4</v>
      </c>
      <c r="B35" s="225" t="s">
        <v>208</v>
      </c>
      <c r="C35" s="218">
        <v>0</v>
      </c>
      <c r="D35" s="218">
        <v>0</v>
      </c>
      <c r="E35" s="218"/>
      <c r="F35" s="220"/>
    </row>
    <row r="36" spans="1:6">
      <c r="A36" s="224">
        <v>6.5</v>
      </c>
      <c r="B36" s="225" t="s">
        <v>209</v>
      </c>
      <c r="C36" s="218">
        <v>0</v>
      </c>
      <c r="D36" s="218">
        <v>0</v>
      </c>
      <c r="E36" s="218"/>
      <c r="F36" s="220"/>
    </row>
    <row r="37" spans="1:6">
      <c r="A37" s="224">
        <v>6.6</v>
      </c>
      <c r="B37" s="225" t="s">
        <v>210</v>
      </c>
      <c r="C37" s="218">
        <v>8046864</v>
      </c>
      <c r="D37" s="218">
        <v>9305802</v>
      </c>
      <c r="E37" s="219">
        <f>ROUND((D37-C37)/C37*100,2)</f>
        <v>15.65</v>
      </c>
      <c r="F37" s="220"/>
    </row>
    <row r="38" spans="1:6">
      <c r="A38" s="224"/>
      <c r="B38" s="217" t="s">
        <v>211</v>
      </c>
      <c r="C38" s="221">
        <f>SUM(C32:C37)</f>
        <v>135769881</v>
      </c>
      <c r="D38" s="221">
        <f>SUM(D32:D37)</f>
        <v>153418196</v>
      </c>
      <c r="E38" s="221"/>
      <c r="F38" s="222"/>
    </row>
    <row r="39" spans="1:6" s="227" customFormat="1">
      <c r="A39" s="224">
        <v>7</v>
      </c>
      <c r="B39" s="225" t="s">
        <v>212</v>
      </c>
      <c r="C39" s="218">
        <v>0</v>
      </c>
      <c r="D39" s="218">
        <v>0</v>
      </c>
      <c r="E39" s="218"/>
      <c r="F39" s="220"/>
    </row>
    <row r="40" spans="1:6">
      <c r="A40" s="224"/>
      <c r="B40" s="225"/>
      <c r="C40" s="218">
        <v>0</v>
      </c>
      <c r="D40" s="218">
        <v>0</v>
      </c>
      <c r="E40" s="218"/>
      <c r="F40" s="220"/>
    </row>
    <row r="41" spans="1:6">
      <c r="A41" s="224"/>
      <c r="B41" s="225"/>
      <c r="C41" s="218">
        <v>0</v>
      </c>
      <c r="D41" s="218">
        <v>0</v>
      </c>
      <c r="E41" s="218"/>
      <c r="F41" s="220"/>
    </row>
    <row r="42" spans="1:6">
      <c r="A42" s="224">
        <v>9.1</v>
      </c>
      <c r="B42" s="225" t="s">
        <v>213</v>
      </c>
      <c r="C42" s="218">
        <v>65074929</v>
      </c>
      <c r="D42" s="218">
        <v>68012718</v>
      </c>
      <c r="E42" s="219">
        <f>ROUND((D42-C42)/C42*100,2)</f>
        <v>4.51</v>
      </c>
      <c r="F42" s="220"/>
    </row>
    <row r="43" spans="1:6" ht="13.5" customHeight="1">
      <c r="A43" s="224"/>
      <c r="B43" s="225"/>
      <c r="C43" s="218">
        <v>0</v>
      </c>
      <c r="D43" s="218">
        <v>0</v>
      </c>
      <c r="E43" s="218"/>
      <c r="F43" s="220"/>
    </row>
    <row r="44" spans="1:6" ht="33.75" customHeight="1">
      <c r="A44" s="224">
        <v>10</v>
      </c>
      <c r="B44" s="217" t="s">
        <v>214</v>
      </c>
      <c r="C44" s="218">
        <v>17506225</v>
      </c>
      <c r="D44" s="218">
        <v>21367354</v>
      </c>
      <c r="E44" s="219">
        <f>ROUND((D44-C44)/C44*100,2)</f>
        <v>22.06</v>
      </c>
      <c r="F44" s="220" t="s">
        <v>233</v>
      </c>
    </row>
    <row r="45" spans="1:6">
      <c r="A45" s="224">
        <v>11</v>
      </c>
      <c r="B45" s="217" t="s">
        <v>215</v>
      </c>
      <c r="C45" s="221">
        <f>C11+C16+C18+C19+C30+C38+C39+C42+C44</f>
        <v>304318037</v>
      </c>
      <c r="D45" s="221">
        <f>D11+D16+D18+D19+D30+D38+D39+D42+D44</f>
        <v>371881466</v>
      </c>
      <c r="E45" s="221"/>
      <c r="F45" s="222"/>
    </row>
    <row r="46" spans="1:6">
      <c r="A46" s="224">
        <v>12</v>
      </c>
      <c r="B46" s="217" t="s">
        <v>216</v>
      </c>
      <c r="C46" s="218">
        <v>2654273</v>
      </c>
      <c r="D46" s="218">
        <v>3558016</v>
      </c>
      <c r="E46" s="219">
        <f>ROUND((D46-C46)/C46*100,2)</f>
        <v>34.049999999999997</v>
      </c>
      <c r="F46" s="220"/>
    </row>
    <row r="47" spans="1:6">
      <c r="A47" s="224">
        <v>13</v>
      </c>
      <c r="B47" s="217" t="s">
        <v>217</v>
      </c>
      <c r="C47" s="221">
        <f>C45-C46</f>
        <v>301663764</v>
      </c>
      <c r="D47" s="221">
        <f>D45-D46</f>
        <v>368323450</v>
      </c>
      <c r="E47" s="221"/>
      <c r="F47" s="222"/>
    </row>
    <row r="48" spans="1:6" ht="51">
      <c r="A48" s="224">
        <v>14</v>
      </c>
      <c r="B48" s="225" t="s">
        <v>218</v>
      </c>
      <c r="C48" s="218">
        <v>0</v>
      </c>
      <c r="D48" s="218">
        <v>0</v>
      </c>
      <c r="E48" s="218"/>
      <c r="F48" s="220"/>
    </row>
  </sheetData>
  <mergeCells count="3">
    <mergeCell ref="A2:F2"/>
    <mergeCell ref="A3:F3"/>
    <mergeCell ref="A5:F5"/>
  </mergeCells>
  <printOptions horizontalCentered="1"/>
  <pageMargins left="7.874015748031496E-2" right="0.22" top="0.48" bottom="0.55118110236220474" header="0.54" footer="0.51181102362204722"/>
  <pageSetup paperSize="9" scale="79" fitToHeight="2" orientation="portrait" horizontalDpi="300" verticalDpi="300" r:id="rId1"/>
  <headerFooter alignWithMargins="0"/>
  <rowBreaks count="1" manualBreakCount="1">
    <brk id="20" max="5" man="1"/>
  </rowBreaks>
</worksheet>
</file>

<file path=xl/worksheets/sheet7.xml><?xml version="1.0" encoding="utf-8"?>
<worksheet xmlns="http://schemas.openxmlformats.org/spreadsheetml/2006/main" xmlns:r="http://schemas.openxmlformats.org/officeDocument/2006/relationships">
  <sheetPr>
    <tabColor rgb="FF00B0F0"/>
  </sheetPr>
  <dimension ref="A1:M48"/>
  <sheetViews>
    <sheetView view="pageBreakPreview" zoomScale="87" zoomScaleSheetLayoutView="87" workbookViewId="0">
      <pane xSplit="2" ySplit="8" topLeftCell="C9" activePane="bottomRight" state="frozen"/>
      <selection activeCell="D47" sqref="D47"/>
      <selection pane="topRight" activeCell="D47" sqref="D47"/>
      <selection pane="bottomLeft" activeCell="D47" sqref="D47"/>
      <selection pane="bottomRight" activeCell="D47" sqref="D47"/>
    </sheetView>
  </sheetViews>
  <sheetFormatPr defaultRowHeight="12.75"/>
  <cols>
    <col min="1" max="1" width="9" style="203" customWidth="1"/>
    <col min="2" max="2" width="40.6640625" style="191" customWidth="1"/>
    <col min="3" max="3" width="14.5" style="191" customWidth="1"/>
    <col min="4" max="4" width="15" style="191" customWidth="1"/>
    <col min="5" max="5" width="14.33203125" style="191" hidden="1" customWidth="1"/>
    <col min="6" max="7" width="13.1640625" style="191" hidden="1" customWidth="1"/>
    <col min="8" max="8" width="16.1640625" style="191" hidden="1" customWidth="1"/>
    <col min="9" max="9" width="14.33203125" style="191" hidden="1" customWidth="1"/>
    <col min="10" max="10" width="10.1640625" style="191" customWidth="1"/>
    <col min="11" max="11" width="53.1640625" style="191" customWidth="1"/>
    <col min="12" max="12" width="2.33203125" style="191" bestFit="1" customWidth="1"/>
    <col min="13" max="13" width="12.83203125" style="191" bestFit="1" customWidth="1"/>
    <col min="14" max="44" width="2.33203125" style="191" bestFit="1" customWidth="1"/>
    <col min="45" max="16384" width="9.33203125" style="191"/>
  </cols>
  <sheetData>
    <row r="1" spans="1:11" ht="7.5" customHeight="1">
      <c r="C1" s="204"/>
    </row>
    <row r="2" spans="1:11" ht="15.75">
      <c r="A2" s="205" t="s">
        <v>178</v>
      </c>
      <c r="B2" s="205"/>
      <c r="C2" s="205"/>
      <c r="D2" s="205"/>
      <c r="E2" s="205"/>
      <c r="F2" s="205"/>
      <c r="G2" s="205"/>
      <c r="H2" s="205"/>
      <c r="I2" s="205"/>
      <c r="J2" s="205"/>
      <c r="K2" s="205"/>
    </row>
    <row r="3" spans="1:11" ht="18.75" customHeight="1">
      <c r="A3" s="206" t="s">
        <v>179</v>
      </c>
      <c r="B3" s="206"/>
      <c r="C3" s="206"/>
      <c r="D3" s="206"/>
      <c r="E3" s="206"/>
      <c r="F3" s="206"/>
      <c r="G3" s="206"/>
      <c r="H3" s="206"/>
      <c r="I3" s="206"/>
      <c r="J3" s="206"/>
      <c r="K3" s="206"/>
    </row>
    <row r="4" spans="1:11" ht="4.5" customHeight="1">
      <c r="A4" s="207"/>
      <c r="B4" s="208"/>
      <c r="C4" s="209"/>
    </row>
    <row r="5" spans="1:11" ht="15">
      <c r="A5" s="206" t="s">
        <v>219</v>
      </c>
      <c r="B5" s="206"/>
      <c r="C5" s="206"/>
      <c r="D5" s="206"/>
      <c r="E5" s="206"/>
      <c r="F5" s="206"/>
      <c r="G5" s="206"/>
      <c r="H5" s="206"/>
      <c r="I5" s="206"/>
      <c r="J5" s="206"/>
      <c r="K5" s="206"/>
    </row>
    <row r="6" spans="1:11" ht="15">
      <c r="B6" s="207"/>
      <c r="C6" s="211"/>
      <c r="D6" s="212"/>
    </row>
    <row r="7" spans="1:11" ht="6.75" customHeight="1"/>
    <row r="8" spans="1:11" ht="39.75" customHeight="1">
      <c r="A8" s="213" t="s">
        <v>182</v>
      </c>
      <c r="B8" s="213" t="s">
        <v>183</v>
      </c>
      <c r="C8" s="214" t="s">
        <v>61</v>
      </c>
      <c r="D8" s="214" t="s">
        <v>62</v>
      </c>
      <c r="E8" s="228" t="s">
        <v>234</v>
      </c>
      <c r="F8" s="229" t="s">
        <v>235</v>
      </c>
      <c r="G8" s="214" t="s">
        <v>236</v>
      </c>
      <c r="H8" s="214" t="s">
        <v>237</v>
      </c>
      <c r="I8" s="230" t="s">
        <v>238</v>
      </c>
      <c r="J8" s="213" t="s">
        <v>220</v>
      </c>
      <c r="K8" s="213" t="s">
        <v>221</v>
      </c>
    </row>
    <row r="9" spans="1:11">
      <c r="A9" s="188" t="s">
        <v>184</v>
      </c>
      <c r="B9" s="188">
        <v>1</v>
      </c>
      <c r="C9" s="188"/>
      <c r="D9" s="215"/>
      <c r="J9" s="215"/>
      <c r="K9" s="215"/>
    </row>
    <row r="10" spans="1:11">
      <c r="A10" s="188" t="s">
        <v>185</v>
      </c>
      <c r="B10" s="216" t="s">
        <v>186</v>
      </c>
      <c r="C10" s="215"/>
      <c r="D10" s="215"/>
      <c r="J10" s="215"/>
      <c r="K10" s="215"/>
    </row>
    <row r="11" spans="1:11" ht="192" customHeight="1">
      <c r="A11" s="188">
        <v>1</v>
      </c>
      <c r="B11" s="216" t="s">
        <v>187</v>
      </c>
      <c r="C11" s="220">
        <v>1877856</v>
      </c>
      <c r="D11" s="220">
        <v>13371619</v>
      </c>
      <c r="E11" s="231">
        <f>[1]Annexure_Final!Z1578</f>
        <v>0</v>
      </c>
      <c r="F11" s="231">
        <f>[1]Annexure_Final!AA1578</f>
        <v>0</v>
      </c>
      <c r="G11" s="231">
        <f>[1]Annexure_Final!AB1578</f>
        <v>0</v>
      </c>
      <c r="H11" s="231">
        <f>[1]Annexure_Final!AC1578</f>
        <v>0</v>
      </c>
      <c r="I11" s="231">
        <f>[1]Annexure_Final!AD1578</f>
        <v>0</v>
      </c>
      <c r="J11" s="215">
        <f>ROUND((D11-C11)/C11*100,2)</f>
        <v>612.07000000000005</v>
      </c>
      <c r="K11" s="215" t="s">
        <v>222</v>
      </c>
    </row>
    <row r="12" spans="1:11">
      <c r="A12" s="188"/>
      <c r="B12" s="216"/>
      <c r="C12" s="220">
        <v>0</v>
      </c>
      <c r="D12" s="220">
        <v>0</v>
      </c>
      <c r="J12" s="215"/>
      <c r="K12" s="215"/>
    </row>
    <row r="13" spans="1:11">
      <c r="A13" s="188">
        <v>2</v>
      </c>
      <c r="B13" s="216" t="s">
        <v>188</v>
      </c>
      <c r="C13" s="220">
        <v>0</v>
      </c>
      <c r="D13" s="220">
        <v>0</v>
      </c>
      <c r="J13" s="215"/>
      <c r="K13" s="215"/>
    </row>
    <row r="14" spans="1:11" ht="25.5">
      <c r="A14" s="188">
        <v>2.1</v>
      </c>
      <c r="B14" s="216" t="s">
        <v>189</v>
      </c>
      <c r="C14" s="220">
        <v>6676776</v>
      </c>
      <c r="D14" s="220">
        <v>10285702</v>
      </c>
      <c r="E14" s="231">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F14" s="231">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G14" s="231">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H14" s="231">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I14" s="231">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J14" s="215">
        <f>ROUND((D14-C14)/C14*100,2)</f>
        <v>54.05</v>
      </c>
      <c r="K14" s="215" t="s">
        <v>239</v>
      </c>
    </row>
    <row r="15" spans="1:11" ht="48.75" customHeight="1">
      <c r="A15" s="188">
        <v>2.2000000000000002</v>
      </c>
      <c r="B15" s="216" t="s">
        <v>190</v>
      </c>
      <c r="C15" s="220">
        <v>37229551</v>
      </c>
      <c r="D15" s="220">
        <v>48882070</v>
      </c>
      <c r="E15" s="232" t="e">
        <f>#REF!-E14</f>
        <v>#REF!</v>
      </c>
      <c r="F15" s="233" t="e">
        <f>#REF!-F14</f>
        <v>#REF!</v>
      </c>
      <c r="G15" s="233" t="e">
        <f>#REF!-G14</f>
        <v>#REF!</v>
      </c>
      <c r="H15" s="233" t="e">
        <f>#REF!-H14</f>
        <v>#REF!</v>
      </c>
      <c r="I15" s="233" t="e">
        <f>#REF!-I14</f>
        <v>#REF!</v>
      </c>
      <c r="J15" s="215">
        <f>ROUND((D15-C15)/C15*100,2)</f>
        <v>31.3</v>
      </c>
      <c r="K15" s="215" t="s">
        <v>240</v>
      </c>
    </row>
    <row r="16" spans="1:11">
      <c r="A16" s="188"/>
      <c r="B16" s="216" t="s">
        <v>191</v>
      </c>
      <c r="C16" s="222">
        <f t="shared" ref="C16:I16" si="0">C14+C15</f>
        <v>43906327</v>
      </c>
      <c r="D16" s="222">
        <f t="shared" si="0"/>
        <v>59167772</v>
      </c>
      <c r="E16" s="234" t="e">
        <f t="shared" si="0"/>
        <v>#REF!</v>
      </c>
      <c r="F16" s="235" t="e">
        <f t="shared" si="0"/>
        <v>#REF!</v>
      </c>
      <c r="G16" s="235" t="e">
        <f t="shared" si="0"/>
        <v>#REF!</v>
      </c>
      <c r="H16" s="235" t="e">
        <f t="shared" si="0"/>
        <v>#REF!</v>
      </c>
      <c r="I16" s="235" t="e">
        <f t="shared" si="0"/>
        <v>#REF!</v>
      </c>
      <c r="J16" s="215"/>
      <c r="K16" s="215"/>
    </row>
    <row r="17" spans="1:13">
      <c r="A17" s="188"/>
      <c r="B17" s="216"/>
      <c r="C17" s="220"/>
      <c r="D17" s="220"/>
      <c r="J17" s="215"/>
      <c r="K17" s="215"/>
    </row>
    <row r="18" spans="1:13" ht="27" customHeight="1">
      <c r="A18" s="188">
        <v>3</v>
      </c>
      <c r="B18" s="216" t="s">
        <v>192</v>
      </c>
      <c r="C18" s="220">
        <v>27291467</v>
      </c>
      <c r="D18" s="220">
        <v>27676424</v>
      </c>
      <c r="E18" s="232" t="e">
        <f>#REF!-#REF!</f>
        <v>#REF!</v>
      </c>
      <c r="F18" s="233" t="e">
        <f>#REF!-#REF!</f>
        <v>#REF!</v>
      </c>
      <c r="G18" s="233" t="e">
        <f>#REF!-#REF!</f>
        <v>#REF!</v>
      </c>
      <c r="H18" s="233" t="e">
        <f>#REF!-#REF!</f>
        <v>#REF!</v>
      </c>
      <c r="I18" s="233" t="e">
        <f>#REF!-#REF!</f>
        <v>#REF!</v>
      </c>
      <c r="J18" s="215">
        <f>ROUND((D18-C18)/C18*100,2)</f>
        <v>1.41</v>
      </c>
      <c r="K18" s="215"/>
    </row>
    <row r="19" spans="1:13" ht="158.25" customHeight="1">
      <c r="A19" s="188">
        <v>4</v>
      </c>
      <c r="B19" s="216" t="s">
        <v>193</v>
      </c>
      <c r="C19" s="220">
        <v>18872618</v>
      </c>
      <c r="D19" s="220">
        <v>23219385</v>
      </c>
      <c r="E19" s="231" t="e">
        <f>[1]Annexure_Final!Z1700-#REF!</f>
        <v>#REF!</v>
      </c>
      <c r="F19" s="231" t="e">
        <f>[1]Annexure_Final!AA1700-#REF!</f>
        <v>#REF!</v>
      </c>
      <c r="G19" s="231" t="e">
        <f>[1]Annexure_Final!AB1700-#REF!</f>
        <v>#REF!</v>
      </c>
      <c r="H19" s="231" t="e">
        <f>[1]Annexure_Final!AC1700-#REF!</f>
        <v>#REF!</v>
      </c>
      <c r="I19" s="231" t="e">
        <f>[1]Annexure_Final!AD1700-#REF!</f>
        <v>#REF!</v>
      </c>
      <c r="J19" s="215">
        <f>ROUND((D19-C19)/C19*100,2)</f>
        <v>23.03</v>
      </c>
      <c r="K19" s="215" t="s">
        <v>241</v>
      </c>
    </row>
    <row r="20" spans="1:13">
      <c r="A20" s="188"/>
      <c r="B20" s="216"/>
      <c r="C20" s="220">
        <v>0</v>
      </c>
      <c r="D20" s="220">
        <v>0</v>
      </c>
      <c r="E20" s="236"/>
      <c r="F20" s="236"/>
      <c r="G20" s="236"/>
      <c r="H20" s="236"/>
      <c r="I20" s="236"/>
      <c r="J20" s="215"/>
      <c r="K20" s="215"/>
    </row>
    <row r="21" spans="1:13">
      <c r="A21" s="188">
        <v>5</v>
      </c>
      <c r="B21" s="216" t="s">
        <v>194</v>
      </c>
      <c r="C21" s="220">
        <v>0</v>
      </c>
      <c r="D21" s="220">
        <v>0</v>
      </c>
      <c r="E21" s="236"/>
      <c r="F21" s="236"/>
      <c r="G21" s="236"/>
      <c r="H21" s="236"/>
      <c r="I21" s="236"/>
      <c r="J21" s="215"/>
      <c r="K21" s="215"/>
    </row>
    <row r="22" spans="1:13">
      <c r="A22" s="224">
        <v>5.0999999999999996</v>
      </c>
      <c r="B22" s="215" t="s">
        <v>195</v>
      </c>
      <c r="C22" s="220">
        <v>11275474</v>
      </c>
      <c r="D22" s="220">
        <v>12104746</v>
      </c>
      <c r="E22" s="231" t="e">
        <f>[1]Annexure_Final!Z1665-#REF!</f>
        <v>#REF!</v>
      </c>
      <c r="F22" s="231" t="e">
        <f>[1]Annexure_Final!AA1665-#REF!</f>
        <v>#REF!</v>
      </c>
      <c r="G22" s="231" t="e">
        <f>[1]Annexure_Final!AB1665-#REF!</f>
        <v>#REF!</v>
      </c>
      <c r="H22" s="231" t="e">
        <f>[1]Annexure_Final!AC1665-#REF!</f>
        <v>#REF!</v>
      </c>
      <c r="I22" s="231" t="e">
        <f>[1]Annexure_Final!AD1665-#REF!</f>
        <v>#REF!</v>
      </c>
      <c r="J22" s="215">
        <f>ROUND((D22-C22)/C22*100,2)</f>
        <v>7.35</v>
      </c>
      <c r="K22" s="215"/>
    </row>
    <row r="23" spans="1:13" ht="15">
      <c r="A23" s="224">
        <v>5.2</v>
      </c>
      <c r="B23" s="215" t="s">
        <v>196</v>
      </c>
      <c r="C23" s="220">
        <v>8089425</v>
      </c>
      <c r="D23" s="220">
        <v>90966</v>
      </c>
      <c r="E23" s="231" t="e">
        <f>[1]Annexure_Final!Z1708-#REF!</f>
        <v>#REF!</v>
      </c>
      <c r="F23" s="231" t="e">
        <f>[1]Annexure_Final!AA1708-#REF!</f>
        <v>#REF!</v>
      </c>
      <c r="G23" s="231" t="e">
        <f>[1]Annexure_Final!AB1708-#REF!</f>
        <v>#REF!</v>
      </c>
      <c r="H23" s="231" t="e">
        <f>[1]Annexure_Final!AC1708-#REF!</f>
        <v>#REF!</v>
      </c>
      <c r="I23" s="231" t="e">
        <f>[1]Annexure_Final!AD1708-#REF!</f>
        <v>#REF!</v>
      </c>
      <c r="J23" s="215">
        <f>ROUND((D23-C23)/C23*100,2)</f>
        <v>-98.88</v>
      </c>
      <c r="K23" s="226"/>
    </row>
    <row r="24" spans="1:13">
      <c r="A24" s="224">
        <v>5.3</v>
      </c>
      <c r="B24" s="215" t="s">
        <v>197</v>
      </c>
      <c r="C24" s="220">
        <v>10903203</v>
      </c>
      <c r="D24" s="220">
        <v>11627492</v>
      </c>
      <c r="E24" s="231" t="e">
        <f>[1]Annexure_Final!Z1723-#REF!</f>
        <v>#REF!</v>
      </c>
      <c r="F24" s="231" t="e">
        <f>[1]Annexure_Final!AA1723-#REF!</f>
        <v>#REF!</v>
      </c>
      <c r="G24" s="231" t="e">
        <f>[1]Annexure_Final!AB1723-#REF!</f>
        <v>#REF!</v>
      </c>
      <c r="H24" s="231" t="e">
        <f>[1]Annexure_Final!AC1723-#REF!</f>
        <v>#REF!</v>
      </c>
      <c r="I24" s="231" t="e">
        <f>[1]Annexure_Final!AD1723-#REF!</f>
        <v>#REF!</v>
      </c>
      <c r="J24" s="215">
        <f>ROUND((D24-C24)/C24*100,2)</f>
        <v>6.64</v>
      </c>
      <c r="K24" s="215"/>
    </row>
    <row r="25" spans="1:13" ht="33.75" customHeight="1">
      <c r="A25" s="224">
        <v>5.4</v>
      </c>
      <c r="B25" s="215" t="s">
        <v>198</v>
      </c>
      <c r="C25" s="220">
        <v>2398206</v>
      </c>
      <c r="D25" s="220">
        <v>2899381</v>
      </c>
      <c r="E25" s="231" t="e">
        <f>[1]Annexure_Final!Z1738-#REF!</f>
        <v>#REF!</v>
      </c>
      <c r="F25" s="231" t="e">
        <f>[1]Annexure_Final!AA1738-#REF!</f>
        <v>#REF!</v>
      </c>
      <c r="G25" s="231" t="e">
        <f>[1]Annexure_Final!AB1738-#REF!</f>
        <v>#REF!</v>
      </c>
      <c r="H25" s="231" t="e">
        <f>[1]Annexure_Final!AC1738-#REF!</f>
        <v>#REF!</v>
      </c>
      <c r="I25" s="231" t="e">
        <f>[1]Annexure_Final!AD1738-#REF!</f>
        <v>#REF!</v>
      </c>
      <c r="J25" s="215">
        <f>ROUND((D25-C25)/C25*100,2)</f>
        <v>20.9</v>
      </c>
      <c r="K25" s="215" t="s">
        <v>242</v>
      </c>
    </row>
    <row r="26" spans="1:13" ht="48" customHeight="1">
      <c r="A26" s="224">
        <v>5.5</v>
      </c>
      <c r="B26" s="215" t="s">
        <v>199</v>
      </c>
      <c r="C26" s="220">
        <v>4459622</v>
      </c>
      <c r="D26" s="220">
        <v>3706765</v>
      </c>
      <c r="E26" s="231" t="e">
        <f>[1]Annexure_Final!Z1756-#REF!</f>
        <v>#REF!</v>
      </c>
      <c r="F26" s="231" t="e">
        <f>[1]Annexure_Final!AA1756-#REF!</f>
        <v>#REF!</v>
      </c>
      <c r="G26" s="231" t="e">
        <f>[1]Annexure_Final!AB1756-#REF!</f>
        <v>#REF!</v>
      </c>
      <c r="H26" s="231" t="e">
        <f>[1]Annexure_Final!AC1756-#REF!</f>
        <v>#REF!</v>
      </c>
      <c r="I26" s="231" t="e">
        <f>[1]Annexure_Final!AD1756-#REF!</f>
        <v>#REF!</v>
      </c>
      <c r="J26" s="215">
        <f>ROUND((D26-C26)/C26*100,2)</f>
        <v>-16.88</v>
      </c>
      <c r="K26" s="218" t="s">
        <v>243</v>
      </c>
    </row>
    <row r="27" spans="1:13">
      <c r="A27" s="224">
        <v>5.6</v>
      </c>
      <c r="B27" s="215" t="s">
        <v>200</v>
      </c>
      <c r="C27" s="220">
        <v>0</v>
      </c>
      <c r="D27" s="220">
        <v>0</v>
      </c>
      <c r="E27" s="231">
        <f>[1]Annexure_Final!Z1766</f>
        <v>0</v>
      </c>
      <c r="F27" s="231">
        <f>[1]Annexure_Final!AA1766</f>
        <v>0</v>
      </c>
      <c r="G27" s="231">
        <f>[1]Annexure_Final!AB1766</f>
        <v>0</v>
      </c>
      <c r="H27" s="231">
        <f>[1]Annexure_Final!AC1766</f>
        <v>0</v>
      </c>
      <c r="I27" s="231">
        <f>[1]Annexure_Final!AD1766</f>
        <v>0</v>
      </c>
      <c r="J27" s="215"/>
      <c r="K27" s="215"/>
      <c r="M27" s="191">
        <v>9797545496</v>
      </c>
    </row>
    <row r="28" spans="1:13" ht="25.5">
      <c r="A28" s="224">
        <v>5.7</v>
      </c>
      <c r="B28" s="215" t="s">
        <v>201</v>
      </c>
      <c r="C28" s="220">
        <v>9000</v>
      </c>
      <c r="D28" s="220">
        <v>11000</v>
      </c>
      <c r="E28" s="231" t="e">
        <f>[1]Annexure_Final!Z1762-#REF!</f>
        <v>#REF!</v>
      </c>
      <c r="F28" s="231" t="e">
        <f>[1]Annexure_Final!AA1762-#REF!</f>
        <v>#REF!</v>
      </c>
      <c r="G28" s="231" t="e">
        <f>[1]Annexure_Final!AB1762-#REF!</f>
        <v>#REF!</v>
      </c>
      <c r="H28" s="231" t="e">
        <f>[1]Annexure_Final!AC1762-#REF!</f>
        <v>#REF!</v>
      </c>
      <c r="I28" s="231" t="e">
        <f>[1]Annexure_Final!AD1762-#REF!</f>
        <v>#REF!</v>
      </c>
      <c r="J28" s="215">
        <f>ROUND((D28-C28)/C28*100,2)</f>
        <v>22.22</v>
      </c>
      <c r="K28" s="220" t="s">
        <v>244</v>
      </c>
    </row>
    <row r="29" spans="1:13">
      <c r="A29" s="224" t="s">
        <v>184</v>
      </c>
      <c r="B29" s="215" t="s">
        <v>184</v>
      </c>
      <c r="C29" s="220">
        <v>0</v>
      </c>
      <c r="D29" s="220">
        <v>0</v>
      </c>
      <c r="E29" s="231"/>
      <c r="F29" s="231"/>
      <c r="G29" s="231"/>
      <c r="H29" s="231"/>
      <c r="I29" s="231"/>
      <c r="J29" s="215"/>
      <c r="K29" s="215"/>
    </row>
    <row r="30" spans="1:13">
      <c r="A30" s="224"/>
      <c r="B30" s="216" t="s">
        <v>202</v>
      </c>
      <c r="C30" s="222">
        <f t="shared" ref="C30:I30" si="1">SUM(C22:C29)</f>
        <v>37134930</v>
      </c>
      <c r="D30" s="222">
        <f t="shared" si="1"/>
        <v>30440350</v>
      </c>
      <c r="E30" s="234" t="e">
        <f t="shared" si="1"/>
        <v>#REF!</v>
      </c>
      <c r="F30" s="235" t="e">
        <f t="shared" si="1"/>
        <v>#REF!</v>
      </c>
      <c r="G30" s="235" t="e">
        <f t="shared" si="1"/>
        <v>#REF!</v>
      </c>
      <c r="H30" s="235" t="e">
        <f t="shared" si="1"/>
        <v>#REF!</v>
      </c>
      <c r="I30" s="235" t="e">
        <f t="shared" si="1"/>
        <v>#REF!</v>
      </c>
      <c r="J30" s="215"/>
      <c r="K30" s="215"/>
    </row>
    <row r="31" spans="1:13">
      <c r="A31" s="188">
        <v>6</v>
      </c>
      <c r="B31" s="216" t="s">
        <v>203</v>
      </c>
      <c r="C31" s="220">
        <v>0</v>
      </c>
      <c r="D31" s="220">
        <v>0</v>
      </c>
      <c r="J31" s="215"/>
      <c r="K31" s="215"/>
    </row>
    <row r="32" spans="1:13">
      <c r="A32" s="224" t="s">
        <v>204</v>
      </c>
      <c r="B32" s="215" t="s">
        <v>205</v>
      </c>
      <c r="C32" s="220">
        <v>132184531</v>
      </c>
      <c r="D32" s="220">
        <v>147665389</v>
      </c>
      <c r="E32" s="232"/>
      <c r="F32" s="233"/>
      <c r="G32" s="233"/>
      <c r="H32" s="233"/>
      <c r="I32" s="233"/>
      <c r="J32" s="215">
        <f>ROUND((D32-C32)/C32*100,2)</f>
        <v>11.71</v>
      </c>
      <c r="K32" s="215"/>
    </row>
    <row r="33" spans="1:11">
      <c r="A33" s="224">
        <v>6.2</v>
      </c>
      <c r="B33" s="215" t="s">
        <v>206</v>
      </c>
      <c r="C33" s="220">
        <v>10551607</v>
      </c>
      <c r="D33" s="220">
        <v>8628448</v>
      </c>
      <c r="E33" s="232"/>
      <c r="F33" s="233"/>
      <c r="G33" s="233"/>
      <c r="H33" s="233"/>
      <c r="I33" s="233"/>
      <c r="J33" s="215">
        <f>ROUND((D33-C33)/C33*100,2)</f>
        <v>-18.23</v>
      </c>
      <c r="K33" s="215"/>
    </row>
    <row r="34" spans="1:11">
      <c r="A34" s="224">
        <v>6.3</v>
      </c>
      <c r="B34" s="215" t="s">
        <v>207</v>
      </c>
      <c r="C34" s="220">
        <v>1376256</v>
      </c>
      <c r="D34" s="220">
        <v>2240021</v>
      </c>
      <c r="E34" s="232"/>
      <c r="F34" s="233"/>
      <c r="G34" s="233"/>
      <c r="H34" s="233"/>
      <c r="I34" s="233"/>
      <c r="J34" s="215">
        <f>ROUND((D34-C34)/C34*100,2)</f>
        <v>62.76</v>
      </c>
      <c r="K34" s="215"/>
    </row>
    <row r="35" spans="1:11">
      <c r="A35" s="224">
        <v>6.4</v>
      </c>
      <c r="B35" s="215" t="s">
        <v>208</v>
      </c>
      <c r="C35" s="220">
        <v>0</v>
      </c>
      <c r="D35" s="220">
        <v>0</v>
      </c>
      <c r="E35" s="232"/>
      <c r="F35" s="233"/>
      <c r="G35" s="233"/>
      <c r="H35" s="233"/>
      <c r="I35" s="233"/>
      <c r="J35" s="215"/>
      <c r="K35" s="215"/>
    </row>
    <row r="36" spans="1:11">
      <c r="A36" s="224">
        <v>6.5</v>
      </c>
      <c r="B36" s="215" t="s">
        <v>209</v>
      </c>
      <c r="C36" s="220">
        <v>0</v>
      </c>
      <c r="D36" s="220">
        <v>0</v>
      </c>
      <c r="E36" s="231"/>
      <c r="F36" s="231"/>
      <c r="G36" s="231"/>
      <c r="H36" s="231"/>
      <c r="I36" s="231"/>
      <c r="J36" s="215"/>
      <c r="K36" s="215"/>
    </row>
    <row r="37" spans="1:11">
      <c r="A37" s="224">
        <v>6.6</v>
      </c>
      <c r="B37" s="215" t="s">
        <v>210</v>
      </c>
      <c r="C37" s="220">
        <v>9305802</v>
      </c>
      <c r="D37" s="220">
        <v>10844644</v>
      </c>
      <c r="E37" s="232"/>
      <c r="F37" s="233"/>
      <c r="G37" s="233"/>
      <c r="H37" s="233"/>
      <c r="I37" s="233"/>
      <c r="J37" s="215">
        <f>ROUND((D37-C37)/C37*100,2)</f>
        <v>16.54</v>
      </c>
      <c r="K37" s="215"/>
    </row>
    <row r="38" spans="1:11">
      <c r="A38" s="224"/>
      <c r="B38" s="216" t="s">
        <v>211</v>
      </c>
      <c r="C38" s="222">
        <f>SUM(C32:C37)</f>
        <v>153418196</v>
      </c>
      <c r="D38" s="222">
        <f>SUM(D32:D37)</f>
        <v>169378502</v>
      </c>
      <c r="E38" s="237">
        <f>SUM(E31:E37)</f>
        <v>0</v>
      </c>
      <c r="F38" s="238">
        <f>SUM(F31:F37)</f>
        <v>0</v>
      </c>
      <c r="G38" s="238">
        <f>SUM(G31:G37)</f>
        <v>0</v>
      </c>
      <c r="H38" s="238">
        <f>SUM(H31:H37)</f>
        <v>0</v>
      </c>
      <c r="I38" s="238">
        <f>SUM(I31:I37)</f>
        <v>0</v>
      </c>
      <c r="J38" s="215"/>
      <c r="K38" s="215"/>
    </row>
    <row r="39" spans="1:11" s="227" customFormat="1">
      <c r="A39" s="224">
        <v>7</v>
      </c>
      <c r="B39" s="215" t="s">
        <v>212</v>
      </c>
      <c r="C39" s="220">
        <v>0</v>
      </c>
      <c r="D39" s="220">
        <v>0</v>
      </c>
      <c r="E39" s="231"/>
      <c r="F39" s="231"/>
      <c r="G39" s="231"/>
      <c r="H39" s="231"/>
      <c r="I39" s="231"/>
      <c r="J39" s="216"/>
      <c r="K39" s="216"/>
    </row>
    <row r="40" spans="1:11">
      <c r="A40" s="224"/>
      <c r="B40" s="215"/>
      <c r="C40" s="220">
        <v>0</v>
      </c>
      <c r="D40" s="220">
        <v>0</v>
      </c>
      <c r="E40" s="231"/>
      <c r="F40" s="231"/>
      <c r="G40" s="231"/>
      <c r="H40" s="231"/>
      <c r="I40" s="231"/>
      <c r="J40" s="215"/>
      <c r="K40" s="215"/>
    </row>
    <row r="41" spans="1:11">
      <c r="A41" s="224"/>
      <c r="B41" s="215"/>
      <c r="C41" s="220">
        <v>0</v>
      </c>
      <c r="D41" s="220">
        <v>0</v>
      </c>
      <c r="E41" s="231"/>
      <c r="F41" s="231"/>
      <c r="G41" s="231"/>
      <c r="H41" s="231"/>
      <c r="I41" s="231"/>
      <c r="J41" s="215"/>
      <c r="K41" s="215"/>
    </row>
    <row r="42" spans="1:11">
      <c r="A42" s="224">
        <v>9.1</v>
      </c>
      <c r="B42" s="215" t="s">
        <v>213</v>
      </c>
      <c r="C42" s="220">
        <v>68012718</v>
      </c>
      <c r="D42" s="220">
        <v>127162515</v>
      </c>
      <c r="E42" s="231"/>
      <c r="F42" s="231"/>
      <c r="G42" s="231"/>
      <c r="H42" s="231"/>
      <c r="I42" s="231"/>
      <c r="J42" s="215">
        <f>ROUND((D42-C42)/C42*100,2)</f>
        <v>86.97</v>
      </c>
      <c r="K42" s="215"/>
    </row>
    <row r="43" spans="1:11" ht="13.5" customHeight="1">
      <c r="A43" s="224"/>
      <c r="B43" s="215"/>
      <c r="C43" s="220">
        <v>0</v>
      </c>
      <c r="D43" s="220">
        <v>0</v>
      </c>
      <c r="E43" s="231"/>
      <c r="F43" s="231"/>
      <c r="G43" s="231"/>
      <c r="H43" s="231"/>
      <c r="I43" s="231"/>
      <c r="J43" s="215"/>
      <c r="K43" s="215"/>
    </row>
    <row r="44" spans="1:11" ht="44.25" customHeight="1">
      <c r="A44" s="224">
        <v>10</v>
      </c>
      <c r="B44" s="216" t="s">
        <v>214</v>
      </c>
      <c r="C44" s="220">
        <v>21367354</v>
      </c>
      <c r="D44" s="220">
        <v>24168670</v>
      </c>
      <c r="E44" s="239"/>
      <c r="F44" s="240"/>
      <c r="G44" s="240"/>
      <c r="H44" s="240"/>
      <c r="I44" s="240"/>
      <c r="J44" s="215">
        <f>ROUND((D44-C44)/C44*100,2)</f>
        <v>13.11</v>
      </c>
      <c r="K44" s="220" t="s">
        <v>245</v>
      </c>
    </row>
    <row r="45" spans="1:11">
      <c r="A45" s="224">
        <v>11</v>
      </c>
      <c r="B45" s="216" t="s">
        <v>215</v>
      </c>
      <c r="C45" s="222">
        <f>C11+C16+C18+C19+C30+C38+C39+C42+C44</f>
        <v>371881466</v>
      </c>
      <c r="D45" s="222">
        <f>D11+D16+D18+D19+D30+D38+D39+D42+D44</f>
        <v>474585237</v>
      </c>
      <c r="E45" s="237" t="e">
        <f>+E11+E16+E18+E19+E30+E38+E39+E40+E42+E44+E43</f>
        <v>#REF!</v>
      </c>
      <c r="F45" s="238" t="e">
        <f>+F11+F16+F18+F19+F30+F38+F39+F40+F42+F44+F43</f>
        <v>#REF!</v>
      </c>
      <c r="G45" s="238" t="e">
        <f>+G11+G16+G18+G19+G30+G38+G39+G40+G42+G44+G43</f>
        <v>#REF!</v>
      </c>
      <c r="H45" s="238" t="e">
        <f>+H11+H16+H18+H19+H30+H38+H39+H40+H42+H44+H43</f>
        <v>#REF!</v>
      </c>
      <c r="I45" s="238" t="e">
        <f>+I11+I16+I18+I19+I30+I38+I39+I40+I42+I44+I43</f>
        <v>#REF!</v>
      </c>
      <c r="J45" s="215"/>
      <c r="K45" s="215"/>
    </row>
    <row r="46" spans="1:11">
      <c r="A46" s="224">
        <v>12</v>
      </c>
      <c r="B46" s="216" t="s">
        <v>216</v>
      </c>
      <c r="C46" s="220">
        <v>3558016</v>
      </c>
      <c r="D46" s="220">
        <v>21859643</v>
      </c>
      <c r="E46" s="236">
        <f>[1]Annexure_Final!Z1537+[1]Annexure_Final!Z1513</f>
        <v>3924611</v>
      </c>
      <c r="F46" s="236">
        <f>[1]Annexure_Final!AA1537+[1]Annexure_Final!AA1513</f>
        <v>2482346</v>
      </c>
      <c r="G46" s="236">
        <f>[1]Annexure_Final!AB1537+[1]Annexure_Final!AB1513</f>
        <v>3202229</v>
      </c>
      <c r="H46" s="236">
        <f>[1]Annexure_Final!AC1537+[1]Annexure_Final!AC1513</f>
        <v>1586839</v>
      </c>
      <c r="I46" s="236">
        <f>[1]Annexure_Final!AD1537+[1]Annexure_Final!AD1513</f>
        <v>26786964</v>
      </c>
      <c r="J46" s="215">
        <f>ROUND((D46-C46)/C46*100,2)</f>
        <v>514.38</v>
      </c>
      <c r="K46" s="215"/>
    </row>
    <row r="47" spans="1:11">
      <c r="A47" s="224">
        <v>13</v>
      </c>
      <c r="B47" s="216" t="s">
        <v>217</v>
      </c>
      <c r="C47" s="222">
        <f>C45-C46</f>
        <v>368323450</v>
      </c>
      <c r="D47" s="222">
        <f>D45-D46</f>
        <v>452725594</v>
      </c>
      <c r="E47" s="241" t="e">
        <f>+E45-E46</f>
        <v>#REF!</v>
      </c>
      <c r="F47" s="242" t="e">
        <f>+F45-F46</f>
        <v>#REF!</v>
      </c>
      <c r="G47" s="242" t="e">
        <f>+G45-G46</f>
        <v>#REF!</v>
      </c>
      <c r="H47" s="242" t="e">
        <f>+H45-H46</f>
        <v>#REF!</v>
      </c>
      <c r="I47" s="242" t="e">
        <f>+I45-I46</f>
        <v>#REF!</v>
      </c>
      <c r="J47" s="215"/>
      <c r="K47" s="215"/>
    </row>
    <row r="48" spans="1:11" ht="38.25">
      <c r="A48" s="224">
        <v>14</v>
      </c>
      <c r="B48" s="215" t="s">
        <v>218</v>
      </c>
      <c r="C48" s="220">
        <v>0</v>
      </c>
      <c r="D48" s="220">
        <v>0</v>
      </c>
      <c r="J48" s="215"/>
      <c r="K48" s="215"/>
    </row>
  </sheetData>
  <mergeCells count="3">
    <mergeCell ref="A2:K2"/>
    <mergeCell ref="A3:K3"/>
    <mergeCell ref="A5:K5"/>
  </mergeCells>
  <printOptions horizontalCentered="1"/>
  <pageMargins left="0.47244094488188981" right="0.31496062992125984" top="0.6692913385826772" bottom="0.78740157480314965" header="0.74803149606299213" footer="0.70866141732283472"/>
  <pageSetup paperSize="9" scale="75" fitToHeight="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Annexure-III 1 to 3</vt:lpstr>
      <vt:lpstr>Annexure-IV</vt:lpstr>
      <vt:lpstr>Annexure-XIX (NIMMO)</vt:lpstr>
      <vt:lpstr>2012-13 vs 2013-14</vt:lpstr>
      <vt:lpstr>2013-14 vs 2014-15</vt:lpstr>
      <vt:lpstr>2014-15 vs 2015-16</vt:lpstr>
      <vt:lpstr>2015-16 vs 2016-17</vt:lpstr>
      <vt:lpstr>'2012-13 vs 2013-14'!Print_Area</vt:lpstr>
      <vt:lpstr>'2013-14 vs 2014-15'!Print_Area</vt:lpstr>
      <vt:lpstr>'2014-15 vs 2015-16'!Print_Area</vt:lpstr>
      <vt:lpstr>'2015-16 vs 2016-17'!Print_Area</vt:lpstr>
      <vt:lpstr>'Annexure-XIX (NIMMO)'!Print_Area</vt:lpstr>
      <vt:lpstr>'2012-13 vs 2013-14'!Print_Titles</vt:lpstr>
      <vt:lpstr>'2013-14 vs 2014-15'!Print_Titles</vt:lpstr>
      <vt:lpstr>'2014-15 vs 2015-16'!Print_Titles</vt:lpstr>
      <vt:lpstr>'2015-16 vs 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2018-01-25T07:03:31Z</cp:lastPrinted>
  <dcterms:created xsi:type="dcterms:W3CDTF">2017-11-17T07:25:10Z</dcterms:created>
  <dcterms:modified xsi:type="dcterms:W3CDTF">2018-01-29T09:21:00Z</dcterms:modified>
</cp:coreProperties>
</file>